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65" yWindow="465" windowWidth="17565" windowHeight="11400" activeTab="0"/>
  </bookViews>
  <sheets>
    <sheet name="SpB m Gassen" sheetId="1" r:id="rId1"/>
    <sheet name="SpB" sheetId="2" r:id="rId2"/>
    <sheet name="Ausfüllhilfe" sheetId="3" r:id="rId3"/>
  </sheets>
  <definedNames>
    <definedName name="_xlfn.SINGLE" hidden="1">#NAME?</definedName>
    <definedName name="BAHN">'SpB m Gassen'!$P$10</definedName>
    <definedName name="BULI_AR">'SpB m Gassen'!$Q$8</definedName>
    <definedName name="BULI_DA">'SpB m Gassen'!$Q$5</definedName>
    <definedName name="BULI_HE_1">'SpB m Gassen'!$Q$2</definedName>
    <definedName name="BULI_HE_N">'SpB m Gassen'!$Q$4</definedName>
    <definedName name="BULI_HE_S">'SpB m Gassen'!$Q$3</definedName>
    <definedName name="BULI_MR">'SpB m Gassen'!$Q$7</definedName>
    <definedName name="_xlnm.Print_Area" localSheetId="1">'SpB'!$A$1:$U$60</definedName>
    <definedName name="_xlnm.Print_Area" localSheetId="0">'SpB m Gassen'!$A:$V</definedName>
    <definedName name="_xlnm.Print_Titles" localSheetId="2">'Ausfüllhilfe'!$1:$2</definedName>
    <definedName name="GAST_1">'SpB m Gassen'!$B$28</definedName>
    <definedName name="GAST_2">'SpB m Gassen'!$B$41</definedName>
    <definedName name="GAST_3">'SpB m Gassen'!$B$54</definedName>
    <definedName name="GASTGEBER">'SpB m Gassen'!$B$15</definedName>
    <definedName name="PASS_NR_SUCHEN">#REF!</definedName>
    <definedName name="SPIELDATUM">'SpB m Gassen'!$C$12</definedName>
    <definedName name="SPIELERDATEN">#REF!</definedName>
    <definedName name="SPIELORT">'SpB m Gassen'!$B$10</definedName>
    <definedName name="SPNR">'SpB m Gassen'!$P$12</definedName>
  </definedNames>
  <calcPr fullCalcOnLoad="1"/>
</workbook>
</file>

<file path=xl/comments1.xml><?xml version="1.0" encoding="utf-8"?>
<comments xmlns="http://schemas.openxmlformats.org/spreadsheetml/2006/main">
  <authors>
    <author>Klaus Panthel</author>
    <author>Walter Adolph</author>
  </authors>
  <commentList>
    <comment ref="B10" authorId="0">
      <text>
        <r>
          <rPr>
            <b/>
            <sz val="8"/>
            <rFont val="Tahoma"/>
            <family val="2"/>
          </rPr>
          <t>Walter Adolph:</t>
        </r>
        <r>
          <rPr>
            <sz val="8"/>
            <rFont val="Tahoma"/>
            <family val="2"/>
          </rPr>
          <t xml:space="preserve">
Der Spielort wird mit der Auswahl des Gastgebers automatisch beschrieben</t>
        </r>
      </text>
    </comment>
    <comment ref="P10" authorId="0">
      <text>
        <r>
          <rPr>
            <b/>
            <sz val="8"/>
            <rFont val="Tahoma"/>
            <family val="2"/>
          </rPr>
          <t>Walter Adolph:</t>
        </r>
        <r>
          <rPr>
            <sz val="8"/>
            <rFont val="Tahoma"/>
            <family val="2"/>
          </rPr>
          <t xml:space="preserve">
Das Feld "Bahn" wird mit der Auswahl des Gastgebers automatisch beschrieben</t>
        </r>
      </text>
    </comment>
    <comment ref="B15" authorId="0">
      <text>
        <r>
          <rPr>
            <b/>
            <sz val="8"/>
            <rFont val="Tahoma"/>
            <family val="2"/>
          </rPr>
          <t>Walter Adolph:</t>
        </r>
        <r>
          <rPr>
            <sz val="8"/>
            <rFont val="Tahoma"/>
            <family val="2"/>
          </rPr>
          <t xml:space="preserve">
Feld anklicken, dann mit Pfeil am rechten Rand den Gastgeber aus der Liste auswählen.</t>
        </r>
      </text>
    </comment>
    <comment ref="C12" authorId="0">
      <text>
        <r>
          <rPr>
            <b/>
            <sz val="8"/>
            <rFont val="Tahoma"/>
            <family val="2"/>
          </rPr>
          <t>Walter Adolph:</t>
        </r>
        <r>
          <rPr>
            <sz val="8"/>
            <rFont val="Tahoma"/>
            <family val="2"/>
          </rPr>
          <t xml:space="preserve">
Eingabeformat: "TT.MM.JJJJ"</t>
        </r>
      </text>
    </comment>
    <comment ref="B28" authorId="0">
      <text>
        <r>
          <rPr>
            <b/>
            <sz val="8"/>
            <rFont val="Tahoma"/>
            <family val="2"/>
          </rPr>
          <t>Walter Adolph:</t>
        </r>
        <r>
          <rPr>
            <sz val="8"/>
            <rFont val="Tahoma"/>
            <family val="2"/>
          </rPr>
          <t xml:space="preserve">
Feld anklicken, dann mit Pfeil am rechten Rand den Gast aus der Liste auswählen.</t>
        </r>
      </text>
    </comment>
    <comment ref="B41" authorId="0">
      <text>
        <r>
          <rPr>
            <b/>
            <sz val="8"/>
            <rFont val="Tahoma"/>
            <family val="2"/>
          </rPr>
          <t>Walter Adolph:</t>
        </r>
        <r>
          <rPr>
            <sz val="8"/>
            <rFont val="Tahoma"/>
            <family val="2"/>
          </rPr>
          <t xml:space="preserve">
Feld anklicken, dann mit Pfeil am rechten Rand den Gast aus der Liste auswählen.</t>
        </r>
      </text>
    </comment>
    <comment ref="T19" authorId="0">
      <text>
        <r>
          <rPr>
            <b/>
            <sz val="8"/>
            <rFont val="Tahoma"/>
            <family val="2"/>
          </rPr>
          <t>Walter Adolph:</t>
        </r>
        <r>
          <rPr>
            <sz val="8"/>
            <rFont val="Tahoma"/>
            <family val="2"/>
          </rPr>
          <t xml:space="preserve">
</t>
        </r>
        <r>
          <rPr>
            <sz val="8"/>
            <color indexed="10"/>
            <rFont val="Tahoma"/>
            <family val="2"/>
          </rPr>
          <t>Dieses Feld ist nur für "Neuner" und "Kränze" vorgesehen.</t>
        </r>
        <r>
          <rPr>
            <sz val="8"/>
            <rFont val="Tahoma"/>
            <family val="2"/>
          </rPr>
          <t xml:space="preserve">
Ermitteln und eintragen nur bei </t>
        </r>
        <r>
          <rPr>
            <u val="single"/>
            <sz val="8"/>
            <rFont val="Tahoma"/>
            <family val="2"/>
          </rPr>
          <t>gleichen</t>
        </r>
        <r>
          <rPr>
            <sz val="8"/>
            <rFont val="Tahoma"/>
            <family val="2"/>
          </rPr>
          <t xml:space="preserve"> Holz- und Abräumzahlen.</t>
        </r>
      </text>
    </comment>
    <comment ref="T20" authorId="0">
      <text>
        <r>
          <rPr>
            <b/>
            <sz val="8"/>
            <rFont val="Tahoma"/>
            <family val="2"/>
          </rPr>
          <t>Walter Adolph:</t>
        </r>
        <r>
          <rPr>
            <sz val="8"/>
            <rFont val="Tahoma"/>
            <family val="2"/>
          </rPr>
          <t xml:space="preserve">
</t>
        </r>
        <r>
          <rPr>
            <sz val="8"/>
            <color indexed="10"/>
            <rFont val="Tahoma"/>
            <family val="2"/>
          </rPr>
          <t>Dieses Feld ist nur für "Neuner" und "Kränze" vorgesehen.</t>
        </r>
        <r>
          <rPr>
            <sz val="8"/>
            <rFont val="Tahoma"/>
            <family val="2"/>
          </rPr>
          <t xml:space="preserve">
Ermitteln und eintragen nur bei </t>
        </r>
        <r>
          <rPr>
            <u val="single"/>
            <sz val="8"/>
            <rFont val="Tahoma"/>
            <family val="2"/>
          </rPr>
          <t>gleichen</t>
        </r>
        <r>
          <rPr>
            <sz val="8"/>
            <rFont val="Tahoma"/>
            <family val="2"/>
          </rPr>
          <t xml:space="preserve"> Holz- und Abräumzahlen.</t>
        </r>
      </text>
    </comment>
    <comment ref="B54" authorId="0">
      <text>
        <r>
          <rPr>
            <b/>
            <sz val="8"/>
            <rFont val="Tahoma"/>
            <family val="2"/>
          </rPr>
          <t>Walter Adolph:</t>
        </r>
        <r>
          <rPr>
            <sz val="8"/>
            <rFont val="Tahoma"/>
            <family val="2"/>
          </rPr>
          <t xml:space="preserve">
Feld anklicken, dann mit Pfeil am rechten Rand den Gast aus der Liste auswählen.</t>
        </r>
      </text>
    </comment>
    <comment ref="A19" authorId="1">
      <text>
        <r>
          <rPr>
            <b/>
            <sz val="9"/>
            <rFont val="Tahoma"/>
            <family val="0"/>
          </rPr>
          <t>Walter Adolph:</t>
        </r>
        <r>
          <rPr>
            <sz val="9"/>
            <rFont val="Tahoma"/>
            <family val="0"/>
          </rPr>
          <t xml:space="preserve">
Pass-Nr.: mit dem
Buchstaben " D " beginnen.
</t>
        </r>
        <r>
          <rPr>
            <sz val="9"/>
            <color indexed="10"/>
            <rFont val="Tahoma"/>
            <family val="2"/>
          </rPr>
          <t>Beispiel:  D 999000</t>
        </r>
      </text>
    </comment>
    <comment ref="B19" authorId="1">
      <text>
        <r>
          <rPr>
            <b/>
            <sz val="9"/>
            <rFont val="Tahoma"/>
            <family val="0"/>
          </rPr>
          <t>Walter Adolph:</t>
        </r>
        <r>
          <rPr>
            <sz val="9"/>
            <rFont val="Tahoma"/>
            <family val="0"/>
          </rPr>
          <t xml:space="preserve">
Den vollständigen Namen
hier eintragen.
</t>
        </r>
        <r>
          <rPr>
            <sz val="9"/>
            <color indexed="10"/>
            <rFont val="Tahoma"/>
            <family val="2"/>
          </rPr>
          <t>Beispiel: Mustermann, Heinrich</t>
        </r>
        <r>
          <rPr>
            <sz val="9"/>
            <rFont val="Tahoma"/>
            <family val="0"/>
          </rPr>
          <t xml:space="preserve"> </t>
        </r>
      </text>
    </comment>
    <comment ref="A32" authorId="1">
      <text>
        <r>
          <rPr>
            <b/>
            <sz val="9"/>
            <rFont val="Tahoma"/>
            <family val="0"/>
          </rPr>
          <t>Walter Adolph:</t>
        </r>
        <r>
          <rPr>
            <sz val="9"/>
            <rFont val="Tahoma"/>
            <family val="0"/>
          </rPr>
          <t xml:space="preserve">
Pass-Nr.: mit dem
Buchstaben " D " beginnen.
</t>
        </r>
        <r>
          <rPr>
            <sz val="9"/>
            <color indexed="10"/>
            <rFont val="Tahoma"/>
            <family val="2"/>
          </rPr>
          <t>Beispiel:  D 999000</t>
        </r>
      </text>
    </comment>
    <comment ref="A45" authorId="1">
      <text>
        <r>
          <rPr>
            <b/>
            <sz val="9"/>
            <rFont val="Tahoma"/>
            <family val="0"/>
          </rPr>
          <t>Walter Adolph:</t>
        </r>
        <r>
          <rPr>
            <sz val="9"/>
            <rFont val="Tahoma"/>
            <family val="0"/>
          </rPr>
          <t xml:space="preserve">
Pass-Nr.: mit dem
Buchstaben " D " beginnen.
</t>
        </r>
        <r>
          <rPr>
            <sz val="9"/>
            <color indexed="10"/>
            <rFont val="Tahoma"/>
            <family val="2"/>
          </rPr>
          <t>Beispiel:  D 999000</t>
        </r>
      </text>
    </comment>
    <comment ref="A58" authorId="1">
      <text>
        <r>
          <rPr>
            <b/>
            <sz val="9"/>
            <rFont val="Tahoma"/>
            <family val="0"/>
          </rPr>
          <t>Walter Adolph:</t>
        </r>
        <r>
          <rPr>
            <sz val="9"/>
            <rFont val="Tahoma"/>
            <family val="0"/>
          </rPr>
          <t xml:space="preserve">
Pass-Nr.: mit dem
Buchstaben " D " beginnen.
</t>
        </r>
        <r>
          <rPr>
            <sz val="9"/>
            <color indexed="10"/>
            <rFont val="Tahoma"/>
            <family val="2"/>
          </rPr>
          <t>Beispiel:  D 999000</t>
        </r>
      </text>
    </comment>
    <comment ref="T21" authorId="0">
      <text>
        <r>
          <rPr>
            <b/>
            <sz val="8"/>
            <rFont val="Tahoma"/>
            <family val="2"/>
          </rPr>
          <t>Walter Adolph:</t>
        </r>
        <r>
          <rPr>
            <sz val="8"/>
            <rFont val="Tahoma"/>
            <family val="2"/>
          </rPr>
          <t xml:space="preserve">
</t>
        </r>
        <r>
          <rPr>
            <sz val="8"/>
            <color indexed="10"/>
            <rFont val="Tahoma"/>
            <family val="2"/>
          </rPr>
          <t>Dieses Feld ist nur für "Neuner" und "Kränze" vorgesehen.</t>
        </r>
        <r>
          <rPr>
            <sz val="8"/>
            <rFont val="Tahoma"/>
            <family val="2"/>
          </rPr>
          <t xml:space="preserve">
Ermitteln und eintragen nur bei </t>
        </r>
        <r>
          <rPr>
            <u val="single"/>
            <sz val="8"/>
            <rFont val="Tahoma"/>
            <family val="2"/>
          </rPr>
          <t>gleichen</t>
        </r>
        <r>
          <rPr>
            <sz val="8"/>
            <rFont val="Tahoma"/>
            <family val="2"/>
          </rPr>
          <t xml:space="preserve"> Holz- und Abräumzahlen.</t>
        </r>
      </text>
    </comment>
    <comment ref="T22" authorId="0">
      <text>
        <r>
          <rPr>
            <b/>
            <sz val="8"/>
            <rFont val="Tahoma"/>
            <family val="2"/>
          </rPr>
          <t>Walter Adolph:</t>
        </r>
        <r>
          <rPr>
            <sz val="8"/>
            <rFont val="Tahoma"/>
            <family val="2"/>
          </rPr>
          <t xml:space="preserve">
</t>
        </r>
        <r>
          <rPr>
            <sz val="8"/>
            <color indexed="10"/>
            <rFont val="Tahoma"/>
            <family val="2"/>
          </rPr>
          <t>Dieses Feld ist nur für "Neuner" und "Kränze" vorgesehen.</t>
        </r>
        <r>
          <rPr>
            <sz val="8"/>
            <rFont val="Tahoma"/>
            <family val="2"/>
          </rPr>
          <t xml:space="preserve">
Ermitteln und eintragen nur bei </t>
        </r>
        <r>
          <rPr>
            <u val="single"/>
            <sz val="8"/>
            <rFont val="Tahoma"/>
            <family val="2"/>
          </rPr>
          <t>gleichen</t>
        </r>
        <r>
          <rPr>
            <sz val="8"/>
            <rFont val="Tahoma"/>
            <family val="2"/>
          </rPr>
          <t xml:space="preserve"> Holz- und Abräumzahlen.</t>
        </r>
      </text>
    </comment>
    <comment ref="T23" authorId="0">
      <text>
        <r>
          <rPr>
            <b/>
            <sz val="8"/>
            <rFont val="Tahoma"/>
            <family val="2"/>
          </rPr>
          <t>Walter Adolph:</t>
        </r>
        <r>
          <rPr>
            <sz val="8"/>
            <rFont val="Tahoma"/>
            <family val="2"/>
          </rPr>
          <t xml:space="preserve">
</t>
        </r>
        <r>
          <rPr>
            <sz val="8"/>
            <color indexed="10"/>
            <rFont val="Tahoma"/>
            <family val="2"/>
          </rPr>
          <t>Dieses Feld ist nur für "Neuner" und "Kränze" vorgesehen.</t>
        </r>
        <r>
          <rPr>
            <sz val="8"/>
            <rFont val="Tahoma"/>
            <family val="2"/>
          </rPr>
          <t xml:space="preserve">
Ermitteln und eintragen nur bei </t>
        </r>
        <r>
          <rPr>
            <u val="single"/>
            <sz val="8"/>
            <rFont val="Tahoma"/>
            <family val="2"/>
          </rPr>
          <t>gleichen</t>
        </r>
        <r>
          <rPr>
            <sz val="8"/>
            <rFont val="Tahoma"/>
            <family val="2"/>
          </rPr>
          <t xml:space="preserve"> Holz- und Abräumzahlen.</t>
        </r>
      </text>
    </comment>
    <comment ref="T24" authorId="0">
      <text>
        <r>
          <rPr>
            <b/>
            <sz val="8"/>
            <rFont val="Tahoma"/>
            <family val="2"/>
          </rPr>
          <t>Walter Adolph:</t>
        </r>
        <r>
          <rPr>
            <sz val="8"/>
            <rFont val="Tahoma"/>
            <family val="2"/>
          </rPr>
          <t xml:space="preserve">
</t>
        </r>
        <r>
          <rPr>
            <sz val="8"/>
            <color indexed="10"/>
            <rFont val="Tahoma"/>
            <family val="2"/>
          </rPr>
          <t>Dieses Feld ist nur für "Neuner" und "Kränze" vorgesehen.</t>
        </r>
        <r>
          <rPr>
            <sz val="8"/>
            <rFont val="Tahoma"/>
            <family val="2"/>
          </rPr>
          <t xml:space="preserve">
Ermitteln und eintragen nur bei </t>
        </r>
        <r>
          <rPr>
            <u val="single"/>
            <sz val="8"/>
            <rFont val="Tahoma"/>
            <family val="2"/>
          </rPr>
          <t>gleichen</t>
        </r>
        <r>
          <rPr>
            <sz val="8"/>
            <rFont val="Tahoma"/>
            <family val="2"/>
          </rPr>
          <t xml:space="preserve"> Holz- und Abräumzahlen.</t>
        </r>
      </text>
    </comment>
    <comment ref="T32" authorId="0">
      <text>
        <r>
          <rPr>
            <b/>
            <sz val="8"/>
            <rFont val="Tahoma"/>
            <family val="2"/>
          </rPr>
          <t>Walter Adolph:</t>
        </r>
        <r>
          <rPr>
            <sz val="8"/>
            <rFont val="Tahoma"/>
            <family val="2"/>
          </rPr>
          <t xml:space="preserve">
</t>
        </r>
        <r>
          <rPr>
            <sz val="8"/>
            <color indexed="10"/>
            <rFont val="Tahoma"/>
            <family val="2"/>
          </rPr>
          <t>Dieses Feld ist nur für "Neuner" und "Kränze" vorgesehen.</t>
        </r>
        <r>
          <rPr>
            <sz val="8"/>
            <rFont val="Tahoma"/>
            <family val="2"/>
          </rPr>
          <t xml:space="preserve">
Ermitteln und eintragen nur bei </t>
        </r>
        <r>
          <rPr>
            <u val="single"/>
            <sz val="8"/>
            <rFont val="Tahoma"/>
            <family val="2"/>
          </rPr>
          <t>gleichen</t>
        </r>
        <r>
          <rPr>
            <sz val="8"/>
            <rFont val="Tahoma"/>
            <family val="2"/>
          </rPr>
          <t xml:space="preserve"> Holz- und Abräumzahlen.</t>
        </r>
      </text>
    </comment>
    <comment ref="T33" authorId="0">
      <text>
        <r>
          <rPr>
            <b/>
            <sz val="8"/>
            <rFont val="Tahoma"/>
            <family val="2"/>
          </rPr>
          <t>Walter Adolph:</t>
        </r>
        <r>
          <rPr>
            <sz val="8"/>
            <rFont val="Tahoma"/>
            <family val="2"/>
          </rPr>
          <t xml:space="preserve">
</t>
        </r>
        <r>
          <rPr>
            <sz val="8"/>
            <color indexed="10"/>
            <rFont val="Tahoma"/>
            <family val="2"/>
          </rPr>
          <t>Dieses Feld ist nur für "Neuner" und "Kränze" vorgesehen.</t>
        </r>
        <r>
          <rPr>
            <sz val="8"/>
            <rFont val="Tahoma"/>
            <family val="2"/>
          </rPr>
          <t xml:space="preserve">
Ermitteln und eintragen nur bei </t>
        </r>
        <r>
          <rPr>
            <u val="single"/>
            <sz val="8"/>
            <rFont val="Tahoma"/>
            <family val="2"/>
          </rPr>
          <t>gleichen</t>
        </r>
        <r>
          <rPr>
            <sz val="8"/>
            <rFont val="Tahoma"/>
            <family val="2"/>
          </rPr>
          <t xml:space="preserve"> Holz- und Abräumzahlen.</t>
        </r>
      </text>
    </comment>
    <comment ref="T34" authorId="0">
      <text>
        <r>
          <rPr>
            <b/>
            <sz val="8"/>
            <rFont val="Tahoma"/>
            <family val="2"/>
          </rPr>
          <t>Walter Adolph:</t>
        </r>
        <r>
          <rPr>
            <sz val="8"/>
            <rFont val="Tahoma"/>
            <family val="2"/>
          </rPr>
          <t xml:space="preserve">
</t>
        </r>
        <r>
          <rPr>
            <sz val="8"/>
            <color indexed="10"/>
            <rFont val="Tahoma"/>
            <family val="2"/>
          </rPr>
          <t>Dieses Feld ist nur für "Neuner" und "Kränze" vorgesehen.</t>
        </r>
        <r>
          <rPr>
            <sz val="8"/>
            <rFont val="Tahoma"/>
            <family val="2"/>
          </rPr>
          <t xml:space="preserve">
Ermitteln und eintragen nur bei </t>
        </r>
        <r>
          <rPr>
            <u val="single"/>
            <sz val="8"/>
            <rFont val="Tahoma"/>
            <family val="2"/>
          </rPr>
          <t>gleichen</t>
        </r>
        <r>
          <rPr>
            <sz val="8"/>
            <rFont val="Tahoma"/>
            <family val="2"/>
          </rPr>
          <t xml:space="preserve"> Holz- und Abräumzahlen.</t>
        </r>
      </text>
    </comment>
    <comment ref="T35" authorId="0">
      <text>
        <r>
          <rPr>
            <b/>
            <sz val="8"/>
            <rFont val="Tahoma"/>
            <family val="2"/>
          </rPr>
          <t>Walter Adolph:</t>
        </r>
        <r>
          <rPr>
            <sz val="8"/>
            <rFont val="Tahoma"/>
            <family val="2"/>
          </rPr>
          <t xml:space="preserve">
</t>
        </r>
        <r>
          <rPr>
            <sz val="8"/>
            <color indexed="10"/>
            <rFont val="Tahoma"/>
            <family val="2"/>
          </rPr>
          <t>Dieses Feld ist nur für "Neuner" und "Kränze" vorgesehen.</t>
        </r>
        <r>
          <rPr>
            <sz val="8"/>
            <rFont val="Tahoma"/>
            <family val="2"/>
          </rPr>
          <t xml:space="preserve">
Ermitteln und eintragen nur bei </t>
        </r>
        <r>
          <rPr>
            <u val="single"/>
            <sz val="8"/>
            <rFont val="Tahoma"/>
            <family val="2"/>
          </rPr>
          <t>gleichen</t>
        </r>
        <r>
          <rPr>
            <sz val="8"/>
            <rFont val="Tahoma"/>
            <family val="2"/>
          </rPr>
          <t xml:space="preserve"> Holz- und Abräumzahlen.</t>
        </r>
      </text>
    </comment>
    <comment ref="T36" authorId="0">
      <text>
        <r>
          <rPr>
            <b/>
            <sz val="8"/>
            <rFont val="Tahoma"/>
            <family val="2"/>
          </rPr>
          <t>Walter Adolph:</t>
        </r>
        <r>
          <rPr>
            <sz val="8"/>
            <rFont val="Tahoma"/>
            <family val="2"/>
          </rPr>
          <t xml:space="preserve">
</t>
        </r>
        <r>
          <rPr>
            <sz val="8"/>
            <color indexed="10"/>
            <rFont val="Tahoma"/>
            <family val="2"/>
          </rPr>
          <t>Dieses Feld ist nur für "Neuner" und "Kränze" vorgesehen.</t>
        </r>
        <r>
          <rPr>
            <sz val="8"/>
            <rFont val="Tahoma"/>
            <family val="2"/>
          </rPr>
          <t xml:space="preserve">
Ermitteln und eintragen nur bei </t>
        </r>
        <r>
          <rPr>
            <u val="single"/>
            <sz val="8"/>
            <rFont val="Tahoma"/>
            <family val="2"/>
          </rPr>
          <t>gleichen</t>
        </r>
        <r>
          <rPr>
            <sz val="8"/>
            <rFont val="Tahoma"/>
            <family val="2"/>
          </rPr>
          <t xml:space="preserve"> Holz- und Abräumzahlen.</t>
        </r>
      </text>
    </comment>
    <comment ref="T37" authorId="0">
      <text>
        <r>
          <rPr>
            <b/>
            <sz val="8"/>
            <rFont val="Tahoma"/>
            <family val="2"/>
          </rPr>
          <t>Walter Adolph:</t>
        </r>
        <r>
          <rPr>
            <sz val="8"/>
            <rFont val="Tahoma"/>
            <family val="2"/>
          </rPr>
          <t xml:space="preserve">
</t>
        </r>
        <r>
          <rPr>
            <sz val="8"/>
            <color indexed="10"/>
            <rFont val="Tahoma"/>
            <family val="2"/>
          </rPr>
          <t>Dieses Feld ist nur für "Neuner" und "Kränze" vorgesehen.</t>
        </r>
        <r>
          <rPr>
            <sz val="8"/>
            <rFont val="Tahoma"/>
            <family val="2"/>
          </rPr>
          <t xml:space="preserve">
Ermitteln und eintragen nur bei </t>
        </r>
        <r>
          <rPr>
            <u val="single"/>
            <sz val="8"/>
            <rFont val="Tahoma"/>
            <family val="2"/>
          </rPr>
          <t>gleichen</t>
        </r>
        <r>
          <rPr>
            <sz val="8"/>
            <rFont val="Tahoma"/>
            <family val="2"/>
          </rPr>
          <t xml:space="preserve"> Holz- und Abräumzahlen.</t>
        </r>
      </text>
    </comment>
    <comment ref="T45" authorId="0">
      <text>
        <r>
          <rPr>
            <b/>
            <sz val="8"/>
            <rFont val="Tahoma"/>
            <family val="2"/>
          </rPr>
          <t>Walter Adolph:</t>
        </r>
        <r>
          <rPr>
            <sz val="8"/>
            <rFont val="Tahoma"/>
            <family val="2"/>
          </rPr>
          <t xml:space="preserve">
</t>
        </r>
        <r>
          <rPr>
            <sz val="8"/>
            <color indexed="10"/>
            <rFont val="Tahoma"/>
            <family val="2"/>
          </rPr>
          <t>Dieses Feld ist nur für "Neuner" und "Kränze" vorgesehen.</t>
        </r>
        <r>
          <rPr>
            <sz val="8"/>
            <rFont val="Tahoma"/>
            <family val="2"/>
          </rPr>
          <t xml:space="preserve">
Ermitteln und eintragen nur bei </t>
        </r>
        <r>
          <rPr>
            <u val="single"/>
            <sz val="8"/>
            <rFont val="Tahoma"/>
            <family val="2"/>
          </rPr>
          <t>gleichen</t>
        </r>
        <r>
          <rPr>
            <sz val="8"/>
            <rFont val="Tahoma"/>
            <family val="2"/>
          </rPr>
          <t xml:space="preserve"> Holz- und Abräumzahlen.</t>
        </r>
      </text>
    </comment>
    <comment ref="T46" authorId="0">
      <text>
        <r>
          <rPr>
            <b/>
            <sz val="8"/>
            <rFont val="Tahoma"/>
            <family val="2"/>
          </rPr>
          <t>Walter Adolph:</t>
        </r>
        <r>
          <rPr>
            <sz val="8"/>
            <rFont val="Tahoma"/>
            <family val="2"/>
          </rPr>
          <t xml:space="preserve">
</t>
        </r>
        <r>
          <rPr>
            <sz val="8"/>
            <color indexed="10"/>
            <rFont val="Tahoma"/>
            <family val="2"/>
          </rPr>
          <t>Dieses Feld ist nur für "Neuner" und "Kränze" vorgesehen.</t>
        </r>
        <r>
          <rPr>
            <sz val="8"/>
            <rFont val="Tahoma"/>
            <family val="2"/>
          </rPr>
          <t xml:space="preserve">
Ermitteln und eintragen nur bei </t>
        </r>
        <r>
          <rPr>
            <u val="single"/>
            <sz val="8"/>
            <rFont val="Tahoma"/>
            <family val="2"/>
          </rPr>
          <t>gleichen</t>
        </r>
        <r>
          <rPr>
            <sz val="8"/>
            <rFont val="Tahoma"/>
            <family val="2"/>
          </rPr>
          <t xml:space="preserve"> Holz- und Abräumzahlen.</t>
        </r>
      </text>
    </comment>
    <comment ref="T47" authorId="0">
      <text>
        <r>
          <rPr>
            <b/>
            <sz val="8"/>
            <rFont val="Tahoma"/>
            <family val="2"/>
          </rPr>
          <t>Walter Adolph:</t>
        </r>
        <r>
          <rPr>
            <sz val="8"/>
            <rFont val="Tahoma"/>
            <family val="2"/>
          </rPr>
          <t xml:space="preserve">
</t>
        </r>
        <r>
          <rPr>
            <sz val="8"/>
            <color indexed="10"/>
            <rFont val="Tahoma"/>
            <family val="2"/>
          </rPr>
          <t>Dieses Feld ist nur für "Neuner" und "Kränze" vorgesehen.</t>
        </r>
        <r>
          <rPr>
            <sz val="8"/>
            <rFont val="Tahoma"/>
            <family val="2"/>
          </rPr>
          <t xml:space="preserve">
Ermitteln und eintragen nur bei </t>
        </r>
        <r>
          <rPr>
            <u val="single"/>
            <sz val="8"/>
            <rFont val="Tahoma"/>
            <family val="2"/>
          </rPr>
          <t>gleichen</t>
        </r>
        <r>
          <rPr>
            <sz val="8"/>
            <rFont val="Tahoma"/>
            <family val="2"/>
          </rPr>
          <t xml:space="preserve"> Holz- und Abräumzahlen.</t>
        </r>
      </text>
    </comment>
    <comment ref="T48" authorId="0">
      <text>
        <r>
          <rPr>
            <b/>
            <sz val="8"/>
            <rFont val="Tahoma"/>
            <family val="2"/>
          </rPr>
          <t>Walter Adolph:</t>
        </r>
        <r>
          <rPr>
            <sz val="8"/>
            <rFont val="Tahoma"/>
            <family val="2"/>
          </rPr>
          <t xml:space="preserve">
</t>
        </r>
        <r>
          <rPr>
            <sz val="8"/>
            <color indexed="10"/>
            <rFont val="Tahoma"/>
            <family val="2"/>
          </rPr>
          <t>Dieses Feld ist nur für "Neuner" und "Kränze" vorgesehen.</t>
        </r>
        <r>
          <rPr>
            <sz val="8"/>
            <rFont val="Tahoma"/>
            <family val="2"/>
          </rPr>
          <t xml:space="preserve">
Ermitteln und eintragen nur bei </t>
        </r>
        <r>
          <rPr>
            <u val="single"/>
            <sz val="8"/>
            <rFont val="Tahoma"/>
            <family val="2"/>
          </rPr>
          <t>gleichen</t>
        </r>
        <r>
          <rPr>
            <sz val="8"/>
            <rFont val="Tahoma"/>
            <family val="2"/>
          </rPr>
          <t xml:space="preserve"> Holz- und Abräumzahlen.</t>
        </r>
      </text>
    </comment>
    <comment ref="T49" authorId="0">
      <text>
        <r>
          <rPr>
            <b/>
            <sz val="8"/>
            <rFont val="Tahoma"/>
            <family val="2"/>
          </rPr>
          <t>Walter Adolph:</t>
        </r>
        <r>
          <rPr>
            <sz val="8"/>
            <rFont val="Tahoma"/>
            <family val="2"/>
          </rPr>
          <t xml:space="preserve">
</t>
        </r>
        <r>
          <rPr>
            <sz val="8"/>
            <color indexed="10"/>
            <rFont val="Tahoma"/>
            <family val="2"/>
          </rPr>
          <t>Dieses Feld ist nur für "Neuner" und "Kränze" vorgesehen.</t>
        </r>
        <r>
          <rPr>
            <sz val="8"/>
            <rFont val="Tahoma"/>
            <family val="2"/>
          </rPr>
          <t xml:space="preserve">
Ermitteln und eintragen nur bei </t>
        </r>
        <r>
          <rPr>
            <u val="single"/>
            <sz val="8"/>
            <rFont val="Tahoma"/>
            <family val="2"/>
          </rPr>
          <t>gleichen</t>
        </r>
        <r>
          <rPr>
            <sz val="8"/>
            <rFont val="Tahoma"/>
            <family val="2"/>
          </rPr>
          <t xml:space="preserve"> Holz- und Abräumzahlen.</t>
        </r>
      </text>
    </comment>
    <comment ref="T50" authorId="0">
      <text>
        <r>
          <rPr>
            <b/>
            <sz val="8"/>
            <rFont val="Tahoma"/>
            <family val="2"/>
          </rPr>
          <t>Walter Adolph:</t>
        </r>
        <r>
          <rPr>
            <sz val="8"/>
            <rFont val="Tahoma"/>
            <family val="2"/>
          </rPr>
          <t xml:space="preserve">
</t>
        </r>
        <r>
          <rPr>
            <sz val="8"/>
            <color indexed="10"/>
            <rFont val="Tahoma"/>
            <family val="2"/>
          </rPr>
          <t>Dieses Feld ist nur für "Neuner" und "Kränze" vorgesehen.</t>
        </r>
        <r>
          <rPr>
            <sz val="8"/>
            <rFont val="Tahoma"/>
            <family val="2"/>
          </rPr>
          <t xml:space="preserve">
Ermitteln und eintragen nur bei </t>
        </r>
        <r>
          <rPr>
            <u val="single"/>
            <sz val="8"/>
            <rFont val="Tahoma"/>
            <family val="2"/>
          </rPr>
          <t>gleichen</t>
        </r>
        <r>
          <rPr>
            <sz val="8"/>
            <rFont val="Tahoma"/>
            <family val="2"/>
          </rPr>
          <t xml:space="preserve"> Holz- und Abräumzahlen.</t>
        </r>
      </text>
    </comment>
    <comment ref="T58" authorId="0">
      <text>
        <r>
          <rPr>
            <b/>
            <sz val="8"/>
            <rFont val="Tahoma"/>
            <family val="2"/>
          </rPr>
          <t>Walter Adolph:</t>
        </r>
        <r>
          <rPr>
            <sz val="8"/>
            <rFont val="Tahoma"/>
            <family val="2"/>
          </rPr>
          <t xml:space="preserve">
</t>
        </r>
        <r>
          <rPr>
            <sz val="8"/>
            <color indexed="10"/>
            <rFont val="Tahoma"/>
            <family val="2"/>
          </rPr>
          <t>Dieses Feld ist nur für "Neuner" und "Kränze" vorgesehen.</t>
        </r>
        <r>
          <rPr>
            <sz val="8"/>
            <rFont val="Tahoma"/>
            <family val="2"/>
          </rPr>
          <t xml:space="preserve">
Ermitteln und eintragen nur bei </t>
        </r>
        <r>
          <rPr>
            <u val="single"/>
            <sz val="8"/>
            <rFont val="Tahoma"/>
            <family val="2"/>
          </rPr>
          <t>gleichen</t>
        </r>
        <r>
          <rPr>
            <sz val="8"/>
            <rFont val="Tahoma"/>
            <family val="2"/>
          </rPr>
          <t xml:space="preserve"> Holz- und Abräumzahlen.</t>
        </r>
      </text>
    </comment>
    <comment ref="T59" authorId="0">
      <text>
        <r>
          <rPr>
            <b/>
            <sz val="8"/>
            <rFont val="Tahoma"/>
            <family val="2"/>
          </rPr>
          <t>Walter Adolph:</t>
        </r>
        <r>
          <rPr>
            <sz val="8"/>
            <rFont val="Tahoma"/>
            <family val="2"/>
          </rPr>
          <t xml:space="preserve">
</t>
        </r>
        <r>
          <rPr>
            <sz val="8"/>
            <color indexed="10"/>
            <rFont val="Tahoma"/>
            <family val="2"/>
          </rPr>
          <t>Dieses Feld ist nur für "Neuner" und "Kränze" vorgesehen.</t>
        </r>
        <r>
          <rPr>
            <sz val="8"/>
            <rFont val="Tahoma"/>
            <family val="2"/>
          </rPr>
          <t xml:space="preserve">
Ermitteln und eintragen nur bei </t>
        </r>
        <r>
          <rPr>
            <u val="single"/>
            <sz val="8"/>
            <rFont val="Tahoma"/>
            <family val="2"/>
          </rPr>
          <t>gleichen</t>
        </r>
        <r>
          <rPr>
            <sz val="8"/>
            <rFont val="Tahoma"/>
            <family val="2"/>
          </rPr>
          <t xml:space="preserve"> Holz- und Abräumzahlen.</t>
        </r>
      </text>
    </comment>
    <comment ref="T60" authorId="0">
      <text>
        <r>
          <rPr>
            <b/>
            <sz val="8"/>
            <rFont val="Tahoma"/>
            <family val="2"/>
          </rPr>
          <t>Walter Adolph:</t>
        </r>
        <r>
          <rPr>
            <sz val="8"/>
            <rFont val="Tahoma"/>
            <family val="2"/>
          </rPr>
          <t xml:space="preserve">
</t>
        </r>
        <r>
          <rPr>
            <sz val="8"/>
            <color indexed="10"/>
            <rFont val="Tahoma"/>
            <family val="2"/>
          </rPr>
          <t>Dieses Feld ist nur für "Neuner" und "Kränze" vorgesehen.</t>
        </r>
        <r>
          <rPr>
            <sz val="8"/>
            <rFont val="Tahoma"/>
            <family val="2"/>
          </rPr>
          <t xml:space="preserve">
Ermitteln und eintragen nur bei </t>
        </r>
        <r>
          <rPr>
            <u val="single"/>
            <sz val="8"/>
            <rFont val="Tahoma"/>
            <family val="2"/>
          </rPr>
          <t>gleichen</t>
        </r>
        <r>
          <rPr>
            <sz val="8"/>
            <rFont val="Tahoma"/>
            <family val="2"/>
          </rPr>
          <t xml:space="preserve"> Holz- und Abräumzahlen.</t>
        </r>
      </text>
    </comment>
    <comment ref="T61" authorId="0">
      <text>
        <r>
          <rPr>
            <b/>
            <sz val="8"/>
            <rFont val="Tahoma"/>
            <family val="2"/>
          </rPr>
          <t>Walter Adolph:</t>
        </r>
        <r>
          <rPr>
            <sz val="8"/>
            <rFont val="Tahoma"/>
            <family val="2"/>
          </rPr>
          <t xml:space="preserve">
</t>
        </r>
        <r>
          <rPr>
            <sz val="8"/>
            <color indexed="10"/>
            <rFont val="Tahoma"/>
            <family val="2"/>
          </rPr>
          <t>Dieses Feld ist nur für "Neuner" und "Kränze" vorgesehen.</t>
        </r>
        <r>
          <rPr>
            <sz val="8"/>
            <rFont val="Tahoma"/>
            <family val="2"/>
          </rPr>
          <t xml:space="preserve">
Ermitteln und eintragen nur bei </t>
        </r>
        <r>
          <rPr>
            <u val="single"/>
            <sz val="8"/>
            <rFont val="Tahoma"/>
            <family val="2"/>
          </rPr>
          <t>gleichen</t>
        </r>
        <r>
          <rPr>
            <sz val="8"/>
            <rFont val="Tahoma"/>
            <family val="2"/>
          </rPr>
          <t xml:space="preserve"> Holz- und Abräumzahlen.</t>
        </r>
      </text>
    </comment>
    <comment ref="T62" authorId="0">
      <text>
        <r>
          <rPr>
            <b/>
            <sz val="8"/>
            <rFont val="Tahoma"/>
            <family val="2"/>
          </rPr>
          <t>Walter Adolph:</t>
        </r>
        <r>
          <rPr>
            <sz val="8"/>
            <rFont val="Tahoma"/>
            <family val="2"/>
          </rPr>
          <t xml:space="preserve">
</t>
        </r>
        <r>
          <rPr>
            <sz val="8"/>
            <color indexed="10"/>
            <rFont val="Tahoma"/>
            <family val="2"/>
          </rPr>
          <t>Dieses Feld ist nur für "Neuner" und "Kränze" vorgesehen.</t>
        </r>
        <r>
          <rPr>
            <sz val="8"/>
            <rFont val="Tahoma"/>
            <family val="2"/>
          </rPr>
          <t xml:space="preserve">
Ermitteln und eintragen nur bei </t>
        </r>
        <r>
          <rPr>
            <u val="single"/>
            <sz val="8"/>
            <rFont val="Tahoma"/>
            <family val="2"/>
          </rPr>
          <t>gleichen</t>
        </r>
        <r>
          <rPr>
            <sz val="8"/>
            <rFont val="Tahoma"/>
            <family val="2"/>
          </rPr>
          <t xml:space="preserve"> Holz- und Abräumzahlen.</t>
        </r>
      </text>
    </comment>
    <comment ref="T63" authorId="0">
      <text>
        <r>
          <rPr>
            <b/>
            <sz val="8"/>
            <rFont val="Tahoma"/>
            <family val="2"/>
          </rPr>
          <t>Walter Adolph:</t>
        </r>
        <r>
          <rPr>
            <sz val="8"/>
            <rFont val="Tahoma"/>
            <family val="2"/>
          </rPr>
          <t xml:space="preserve">
</t>
        </r>
        <r>
          <rPr>
            <sz val="8"/>
            <color indexed="10"/>
            <rFont val="Tahoma"/>
            <family val="2"/>
          </rPr>
          <t>Dieses Feld ist nur für "Neuner" und "Kränze" vorgesehen.</t>
        </r>
        <r>
          <rPr>
            <sz val="8"/>
            <rFont val="Tahoma"/>
            <family val="2"/>
          </rPr>
          <t xml:space="preserve">
Ermitteln und eintragen nur bei </t>
        </r>
        <r>
          <rPr>
            <u val="single"/>
            <sz val="8"/>
            <rFont val="Tahoma"/>
            <family val="2"/>
          </rPr>
          <t>gleichen</t>
        </r>
        <r>
          <rPr>
            <sz val="8"/>
            <rFont val="Tahoma"/>
            <family val="2"/>
          </rPr>
          <t xml:space="preserve"> Holz- und Abräumzahlen.</t>
        </r>
      </text>
    </comment>
    <comment ref="B32" authorId="1">
      <text>
        <r>
          <rPr>
            <b/>
            <sz val="9"/>
            <rFont val="Tahoma"/>
            <family val="0"/>
          </rPr>
          <t>Walter Adolph:</t>
        </r>
        <r>
          <rPr>
            <sz val="9"/>
            <rFont val="Tahoma"/>
            <family val="0"/>
          </rPr>
          <t xml:space="preserve">
Den vollständigen Namen
hier eintragen.
</t>
        </r>
        <r>
          <rPr>
            <sz val="9"/>
            <color indexed="10"/>
            <rFont val="Tahoma"/>
            <family val="2"/>
          </rPr>
          <t>Beispiel: Mustermann, Heinrich</t>
        </r>
        <r>
          <rPr>
            <sz val="9"/>
            <rFont val="Tahoma"/>
            <family val="0"/>
          </rPr>
          <t xml:space="preserve"> </t>
        </r>
      </text>
    </comment>
    <comment ref="B45" authorId="1">
      <text>
        <r>
          <rPr>
            <b/>
            <sz val="9"/>
            <rFont val="Tahoma"/>
            <family val="0"/>
          </rPr>
          <t>Walter Adolph:</t>
        </r>
        <r>
          <rPr>
            <sz val="9"/>
            <rFont val="Tahoma"/>
            <family val="0"/>
          </rPr>
          <t xml:space="preserve">
Den vollständigen Namen
hier eintragen.
</t>
        </r>
        <r>
          <rPr>
            <sz val="9"/>
            <color indexed="10"/>
            <rFont val="Tahoma"/>
            <family val="2"/>
          </rPr>
          <t>Beispiel: Mustermann, Heinrich</t>
        </r>
        <r>
          <rPr>
            <sz val="9"/>
            <rFont val="Tahoma"/>
            <family val="0"/>
          </rPr>
          <t xml:space="preserve"> </t>
        </r>
      </text>
    </comment>
    <comment ref="B58" authorId="1">
      <text>
        <r>
          <rPr>
            <b/>
            <sz val="9"/>
            <rFont val="Tahoma"/>
            <family val="0"/>
          </rPr>
          <t>Walter Adolph:</t>
        </r>
        <r>
          <rPr>
            <sz val="9"/>
            <rFont val="Tahoma"/>
            <family val="0"/>
          </rPr>
          <t xml:space="preserve">
Den vollständigen Namen
hier eintragen.
</t>
        </r>
        <r>
          <rPr>
            <sz val="9"/>
            <color indexed="10"/>
            <rFont val="Tahoma"/>
            <family val="2"/>
          </rPr>
          <t>Beispiel: Mustermann, Heinrich</t>
        </r>
        <r>
          <rPr>
            <sz val="9"/>
            <rFont val="Tahoma"/>
            <family val="0"/>
          </rPr>
          <t xml:space="preserve"> </t>
        </r>
      </text>
    </comment>
  </commentList>
</comments>
</file>

<file path=xl/sharedStrings.xml><?xml version="1.0" encoding="utf-8"?>
<sst xmlns="http://schemas.openxmlformats.org/spreadsheetml/2006/main" count="277" uniqueCount="118">
  <si>
    <t>Die Funktion "Makro" ist deaktiviert. Siehe Systemvoraussetzungen.
Das Tabellenblatt wurde in eine andere Datei kopiert. Dadurch fehlt die dazugehörige Makrofunktion</t>
  </si>
  <si>
    <t>Eingabefelder "Gastgeber, Gast"</t>
  </si>
  <si>
    <t>Wenn man auf das Feld klickt, erscheint rechts ein Pfeil für das Listenfeld. Im Listenfeld kann der gewünschte Klub ausgewählt werden.
Wird im Listenfeld "Gastgeber" ausgewählt, wird automatisch der Spielort und Bahn beschrieben.</t>
  </si>
  <si>
    <t>Letzte bespielte Bahn</t>
  </si>
  <si>
    <t>Ausfüllen des Spielberichtes im Tabellenblatt 
"SpB m Gassen"</t>
  </si>
  <si>
    <t>Alle Daten werden im "SpB m Gassen" eingegeben!
Der zu versendende Spielbericht befindet sich im Blatt "SpB"!</t>
  </si>
  <si>
    <t>Ausfüllen des Spielberichtes im Tabellenblatt 
"SpB"</t>
  </si>
  <si>
    <t>Alle Daten, bis auf die Tabelle, werden automatisch aus dem "SpB m Gassen" übernommen.
Die Tabelle ist bei jedem Spieltag händisch aktuell zu halten.</t>
  </si>
  <si>
    <t>Eingabe der Spielerdaten;
hier:  Pass-Nr. und Name</t>
  </si>
  <si>
    <t>Bemerkungen:</t>
  </si>
  <si>
    <t xml:space="preserve">Punkte: </t>
  </si>
  <si>
    <t>Spielort:</t>
  </si>
  <si>
    <t>Ergebnis</t>
  </si>
  <si>
    <t>Name, Vorname</t>
  </si>
  <si>
    <t>Pass-Nr.</t>
  </si>
  <si>
    <t>Auswahlfelder "Liga"</t>
  </si>
  <si>
    <t>Tätigkeit</t>
  </si>
  <si>
    <t>Beschreibung</t>
  </si>
  <si>
    <t>Die Funktion "Makro" ist deaktiviert.
Das Tabellenblatt wurde in eine andere Datei kopiert. Dadurch fehlt die dazugehörige Makrofunktion</t>
  </si>
  <si>
    <t>Allgemeine Informationen</t>
  </si>
  <si>
    <t>Eingabefeld "Datum"</t>
  </si>
  <si>
    <t>Nur Eingabeformate "TT.MM.JJJJ" oder "TT.MM.JJ" sind zugelassen. Nicht existierende Tage werden als Fehleingabe angezeit.</t>
  </si>
  <si>
    <t>Eingabefeld "Spiel-Nr"</t>
  </si>
  <si>
    <t>Es werden nur Zahlen zwischen 1 und 90 akzeptiert.</t>
  </si>
  <si>
    <t>Mögliche Fehler bzw. Auswirkungen</t>
  </si>
  <si>
    <t>Drucken bzw. Seitenansicht</t>
  </si>
  <si>
    <t xml:space="preserve">Falls negativ, kommt Abfrage, ob man trotzdem drucken will.
</t>
  </si>
  <si>
    <t xml:space="preserve">Die Auswahl der Liga erfolgt mit einem Doppelklick mit der linken Maustaste auf das entsprechende Feld. Bei nochmaligen Doppelklicken wird die Auswahl wieder aufgehoben.
</t>
  </si>
  <si>
    <t xml:space="preserve">Es wird nur ein gültiger Datumswert zugelassen.
</t>
  </si>
  <si>
    <t>Ansprechpartner</t>
  </si>
  <si>
    <t>Meisterrunde</t>
  </si>
  <si>
    <t>Abstiegsrunde</t>
  </si>
  <si>
    <t>Gastgeber:</t>
  </si>
  <si>
    <t>Spieldatum:</t>
  </si>
  <si>
    <t>Gast:</t>
  </si>
  <si>
    <t>(Unterschrift Mannschaftsführer)</t>
  </si>
  <si>
    <t>Vorgabe
Punkte</t>
  </si>
  <si>
    <t>1. Tag
Punkte</t>
  </si>
  <si>
    <t>2. Tag
Punkte</t>
  </si>
  <si>
    <t>3. Tag
Punkte</t>
  </si>
  <si>
    <t>4. Tag
Punkte</t>
  </si>
  <si>
    <t>Gesamt
Punkte</t>
  </si>
  <si>
    <t>(Unterschrift Schiedsrichter)</t>
  </si>
  <si>
    <t>Spieltag:</t>
  </si>
  <si>
    <t>Ausfüllhilfe zum Spielbericht für Meister- und Abstiegsrunde</t>
  </si>
  <si>
    <t>Auswahlfelder "Meisterrunde / Abstiegsrunde"</t>
  </si>
  <si>
    <t xml:space="preserve">Die Auswahl erfolgt mit einem Doppelklick mit der linken Maustaste auf das entsprechende Feld. Bei nochmaligen Doppelklicken wird die Auswahl wieder aufgehoben.
</t>
  </si>
  <si>
    <t xml:space="preserve">Es wird nur eine gültige Spiel-Nr. (1 - 4) zugelassen.
</t>
  </si>
  <si>
    <t xml:space="preserve">Vor dem Ausdrucken bzw. Seitenansicht wird der Spielbericht auf mögliche Fehler überprüft.
- Auswahl "Liga"
- Auswahl "Meister- / Abstiegsrunde"
- Eintrag "Datum"
- Eintrag "Spiel-Nr."
- Eintrag "Spielort"
</t>
  </si>
  <si>
    <t>Ges.
Rang</t>
  </si>
  <si>
    <t>EWP</t>
  </si>
  <si>
    <t>Adr</t>
  </si>
  <si>
    <t>Rang</t>
  </si>
  <si>
    <t>Volle</t>
  </si>
  <si>
    <t>Abr.</t>
  </si>
  <si>
    <t>Gesamt</t>
  </si>
  <si>
    <t>-</t>
  </si>
  <si>
    <t>Holz</t>
  </si>
  <si>
    <t>Holz-</t>
  </si>
  <si>
    <t>gleichheit</t>
  </si>
  <si>
    <t>Modalwert</t>
  </si>
  <si>
    <t>Zeile</t>
  </si>
  <si>
    <t>Ges.-Holz</t>
  </si>
  <si>
    <t>Gleichheit</t>
  </si>
  <si>
    <t>Adresse</t>
  </si>
  <si>
    <t>Pass-Nr. nicht gefunden, ggf. im Blatt &lt;Daten&gt; ändern / ergänzen</t>
  </si>
  <si>
    <t>Verleich</t>
  </si>
  <si>
    <t>Liga</t>
  </si>
  <si>
    <t>Klubname</t>
  </si>
  <si>
    <t>Kegelbahn</t>
  </si>
  <si>
    <t xml:space="preserve"> 4</t>
  </si>
  <si>
    <t>Punkte:</t>
  </si>
  <si>
    <t>2. Tag
EWP</t>
  </si>
  <si>
    <t>3. Tag
EWP</t>
  </si>
  <si>
    <t>4. Tag
EWP</t>
  </si>
  <si>
    <t>Gesamt
EWP</t>
  </si>
  <si>
    <t>1. Tag
EWP</t>
  </si>
  <si>
    <t>Spielberichtversand:</t>
  </si>
  <si>
    <r>
      <t>Systemvoraussetzungen:</t>
    </r>
    <r>
      <rPr>
        <sz val="10"/>
        <rFont val="Arial"/>
        <family val="0"/>
      </rPr>
      <t xml:space="preserve"> MS Excel 2000 und höher. Die im Hintergrund laufenden Makros arbeiten nur, wenn die Makro-Sicherheit im Menü "/Extras/Makro/Sicherheit" auf niedrig gestellt wird. Wird die Sicherheitsstufe geändert, muss Excel geschlossen werden und das Tool danach neu aufgerufen werden. In Excel 2007 muss ähnlich verfahren werden - jedoch unter anderen Menüpunkten.
Damit die hinterlegten Kommentare nicht dauernd sichtbar sind, Kommentar-Option unter /Menü/Extras/Optionen/Ansicht/ - Komentare auf "nur Indikatoren" einstellen.
</t>
    </r>
    <r>
      <rPr>
        <b/>
        <sz val="10"/>
        <color indexed="10"/>
        <rFont val="Arial"/>
        <family val="2"/>
      </rPr>
      <t>Es dürfen in keinem Fall Zeilen und Spalten hinzugefügt werden, sonst werden Zellverweise zerstört!</t>
    </r>
    <r>
      <rPr>
        <sz val="10"/>
        <rFont val="Arial"/>
        <family val="0"/>
      </rPr>
      <t xml:space="preserve">
Soll der Spielbericht als Blanko-Formular genutzt werden, müssen alle weißen Felder leer sein.
Die Beschreibungsfelder und automatisch ausgefüllte Felder sind für die Eingabe gesperrt, damit der Spielbericht die einheitliche Form behält. Außerdem können so die hinterlegten Formeln und Makros nicht zerstört werden.
Vor dem Drucken oder Seitenansicht wird der Spielbericht auf Eingabefehler hin überprüft.
Bestimmte Felder werden auf Gültigkeit der Eingaben überwacht.
Bei bestimmten Feldern wird eine Direkthilfe bei Anklicken des Feldes angezeigt.
Das Ergebnis von gleichen Gesamtholzzahlen (siehe Punkt 7) wird überwacht und signalisiert. Ein Spieler der Mannschaft mit der höheren Gesamtabräumzahl bekommt dann eine Kommastelle hinzugefügt.
</t>
    </r>
  </si>
  <si>
    <t>Bahn:</t>
  </si>
  <si>
    <t>Gleiche Holzzahlen bei Ergebnis und Abräumen</t>
  </si>
  <si>
    <t>N / K</t>
  </si>
  <si>
    <t>N/K</t>
  </si>
  <si>
    <t>NK</t>
  </si>
  <si>
    <t>Spielbericht</t>
  </si>
  <si>
    <t>für</t>
  </si>
  <si>
    <t>Spielbericht für
Meister-/Abstiegsrunde</t>
  </si>
  <si>
    <t>Meister- / Abstiegsrunde</t>
  </si>
  <si>
    <t>Abräumen</t>
  </si>
  <si>
    <r>
      <t xml:space="preserve">T a b e l l e </t>
    </r>
    <r>
      <rPr>
        <b/>
        <vertAlign val="superscript"/>
        <sz val="12"/>
        <rFont val="Arial"/>
        <family val="2"/>
      </rPr>
      <t>*)</t>
    </r>
  </si>
  <si>
    <t>x</t>
  </si>
  <si>
    <t>Rheinland-Pfalz-Liga</t>
  </si>
  <si>
    <t>per Fax an:</t>
  </si>
  <si>
    <t>LFV Rhl.-Pfalz e.V.
- Kegeln -
"Sektion Schere"</t>
  </si>
  <si>
    <t>Spielberichtversand per Fax an:</t>
  </si>
  <si>
    <t>RLP</t>
  </si>
  <si>
    <t xml:space="preserve">Ligenleiter:  W. Adolph
03222 150 4327 </t>
  </si>
  <si>
    <t xml:space="preserve">Ligenleiter: W. Adolph 
03222 150 4327 </t>
  </si>
  <si>
    <t>entfällt</t>
  </si>
  <si>
    <t>SKV Trier 2</t>
  </si>
  <si>
    <t>Kegel- u. Bowlingcenter Trier</t>
  </si>
  <si>
    <t xml:space="preserve">Ligenleiter RLP-Liga Herren
Walter Adolph
Tel. 06781 / 3 36 35
Fax 03222 150 4327
Mobil +49 170 3513534
Walter.Adolph@t-online.de
</t>
  </si>
  <si>
    <r>
      <t>In diesem Fall sind die betreffenden Felder "rot" hinterlegt. Zur Ermittlung, wer den höheren EWP erhält, dient einmal das Abräumergebnis.</t>
    </r>
    <r>
      <rPr>
        <sz val="10"/>
        <color indexed="10"/>
        <rFont val="Arial"/>
        <family val="2"/>
      </rPr>
      <t xml:space="preserve"> Ist dies auch gleich, dann wird nach </t>
    </r>
    <r>
      <rPr>
        <u val="single"/>
        <sz val="10"/>
        <color indexed="10"/>
        <rFont val="Arial"/>
        <family val="2"/>
      </rPr>
      <t>LfV-SpO Ziffer 7.ff</t>
    </r>
    <r>
      <rPr>
        <sz val="10"/>
        <color indexed="10"/>
        <rFont val="Arial"/>
        <family val="2"/>
      </rPr>
      <t xml:space="preserve"> weiter selektiert, "Neuner" und "Kränze", usw.! Der ermittelte Wert wird in das entsprechende Feld mit der Überschrift "N/K" eingetragen. </t>
    </r>
  </si>
  <si>
    <r>
      <rPr>
        <u val="single"/>
        <sz val="10"/>
        <color indexed="10"/>
        <rFont val="Arial"/>
        <family val="2"/>
      </rPr>
      <t>Wichtig:</t>
    </r>
    <r>
      <rPr>
        <sz val="10"/>
        <color indexed="10"/>
        <rFont val="Arial"/>
        <family val="2"/>
      </rPr>
      <t xml:space="preserve">
Es ist mit dem Buchstaben " D " zu beginnen </t>
    </r>
    <r>
      <rPr>
        <sz val="10"/>
        <rFont val="Arial"/>
        <family val="2"/>
      </rPr>
      <t>!</t>
    </r>
  </si>
  <si>
    <t>*) Die Tabelle wird nicht automatisch beschrieben, bitte nach jedem Spiel ausfüllen !</t>
  </si>
  <si>
    <t>KSV Osburg 1</t>
  </si>
  <si>
    <t>Kegelsportanlage Osburg</t>
  </si>
  <si>
    <t>SK Eifelland Gilzem 2</t>
  </si>
  <si>
    <t>Gasthaus Dichter</t>
  </si>
  <si>
    <t>KSG Idar-Oberstein 1</t>
  </si>
  <si>
    <t>Hotel Hosser</t>
  </si>
  <si>
    <t>Kegelsportanlage i.d. Baldenauhalle</t>
  </si>
  <si>
    <t>Keglerheim Daun-Weiersbach</t>
  </si>
  <si>
    <t xml:space="preserve">Sporthalle Erbenstraße </t>
  </si>
  <si>
    <t>Haardtkopf Morbach</t>
  </si>
  <si>
    <t>KSC Daun-Weiersbach 2</t>
  </si>
  <si>
    <t xml:space="preserve">SG Mittelrhein-Lonnig 1 </t>
  </si>
  <si>
    <t>4</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</si>
</sst>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 #,##0\ _€_-;\-* #,##0\ _€_-;_-* &quot;-&quot;??\ _€_-;_-@_-"/>
    <numFmt numFmtId="167" formatCode="0&quot;.&quot;"/>
    <numFmt numFmtId="168" formatCode="dd/\ mmmm\ yyyy"/>
    <numFmt numFmtId="169" formatCode="0.0"/>
    <numFmt numFmtId="170" formatCode="0.000000"/>
    <numFmt numFmtId="171" formatCode="0.0000"/>
    <numFmt numFmtId="172" formatCode="0.0000000"/>
    <numFmt numFmtId="173" formatCode="0.00000000000"/>
    <numFmt numFmtId="174" formatCode="&quot;Ja&quot;;&quot;Ja&quot;;&quot;Nein&quot;"/>
    <numFmt numFmtId="175" formatCode="&quot;Wahr&quot;;&quot;Wahr&quot;;&quot;Falsch&quot;"/>
    <numFmt numFmtId="176" formatCode="&quot;Ein&quot;;&quot;Ein&quot;;&quot;Aus&quot;"/>
    <numFmt numFmtId="177" formatCode="[$€-2]\ #,##0.00_);[Red]\([$€-2]\ #,##0.00\)"/>
  </numFmts>
  <fonts count="56">
    <font>
      <sz val="10"/>
      <name val="Arial"/>
      <family val="0"/>
    </font>
    <font>
      <sz val="10"/>
      <color indexed="8"/>
      <name val="Arial"/>
      <family val="2"/>
    </font>
    <font>
      <sz val="8"/>
      <name val="Arial"/>
      <family val="2"/>
    </font>
    <font>
      <b/>
      <sz val="10"/>
      <name val="Arial"/>
      <family val="2"/>
    </font>
    <font>
      <sz val="11"/>
      <name val="Arial"/>
      <family val="2"/>
    </font>
    <font>
      <u val="single"/>
      <sz val="10"/>
      <name val="Arial"/>
      <family val="2"/>
    </font>
    <font>
      <sz val="24"/>
      <name val="Arial"/>
      <family val="2"/>
    </font>
    <font>
      <sz val="12"/>
      <name val="Wingdings"/>
      <family val="0"/>
    </font>
    <font>
      <u val="single"/>
      <sz val="10"/>
      <color indexed="12"/>
      <name val="Arial"/>
      <family val="2"/>
    </font>
    <font>
      <u val="single"/>
      <sz val="8"/>
      <color indexed="12"/>
      <name val="Arial"/>
      <family val="2"/>
    </font>
    <font>
      <b/>
      <sz val="12"/>
      <name val="Arial"/>
      <family val="2"/>
    </font>
    <font>
      <u val="single"/>
      <sz val="8"/>
      <name val="Arial"/>
      <family val="2"/>
    </font>
    <font>
      <b/>
      <sz val="11"/>
      <name val="Arial"/>
      <family val="2"/>
    </font>
    <font>
      <b/>
      <sz val="12"/>
      <color indexed="10"/>
      <name val="Arial"/>
      <family val="2"/>
    </font>
    <font>
      <sz val="12"/>
      <name val="Arial"/>
      <family val="2"/>
    </font>
    <font>
      <b/>
      <sz val="8"/>
      <color indexed="43"/>
      <name val="Arial"/>
      <family val="2"/>
    </font>
    <font>
      <b/>
      <u val="single"/>
      <sz val="10"/>
      <name val="Arial"/>
      <family val="2"/>
    </font>
    <font>
      <sz val="18"/>
      <name val="Arial"/>
      <family val="2"/>
    </font>
    <font>
      <b/>
      <sz val="8"/>
      <color indexed="10"/>
      <name val="Arial"/>
      <family val="2"/>
    </font>
    <font>
      <b/>
      <sz val="10"/>
      <color indexed="10"/>
      <name val="Arial"/>
      <family val="2"/>
    </font>
    <font>
      <sz val="8"/>
      <name val="Tahoma"/>
      <family val="2"/>
    </font>
    <font>
      <b/>
      <sz val="8"/>
      <name val="Tahoma"/>
      <family val="2"/>
    </font>
    <font>
      <sz val="8"/>
      <color indexed="10"/>
      <name val="Tahoma"/>
      <family val="2"/>
    </font>
    <font>
      <sz val="9"/>
      <name val="Arial"/>
      <family val="2"/>
    </font>
    <font>
      <sz val="10"/>
      <color indexed="10"/>
      <name val="Arial"/>
      <family val="2"/>
    </font>
    <font>
      <b/>
      <sz val="8"/>
      <name val="Arial"/>
      <family val="2"/>
    </font>
    <font>
      <u val="single"/>
      <sz val="22"/>
      <name val="Arial"/>
      <family val="2"/>
    </font>
    <font>
      <u val="single"/>
      <sz val="16"/>
      <name val="Arial"/>
      <family val="2"/>
    </font>
    <font>
      <u val="single"/>
      <sz val="20"/>
      <name val="Arial"/>
      <family val="2"/>
    </font>
    <font>
      <b/>
      <sz val="18"/>
      <name val="Arial"/>
      <family val="2"/>
    </font>
    <font>
      <u val="single"/>
      <sz val="10"/>
      <color indexed="10"/>
      <name val="Arial"/>
      <family val="2"/>
    </font>
    <font>
      <u val="single"/>
      <sz val="8"/>
      <name val="Tahoma"/>
      <family val="2"/>
    </font>
    <font>
      <b/>
      <vertAlign val="superscript"/>
      <sz val="12"/>
      <name val="Arial"/>
      <family val="2"/>
    </font>
    <font>
      <b/>
      <sz val="9"/>
      <name val="Arial"/>
      <family val="2"/>
    </font>
    <font>
      <b/>
      <sz val="16"/>
      <name val="Arial"/>
      <family val="2"/>
    </font>
    <font>
      <u val="single"/>
      <sz val="9"/>
      <name val="Arial"/>
      <family val="2"/>
    </font>
    <font>
      <b/>
      <u val="single"/>
      <sz val="9"/>
      <name val="Arial"/>
      <family val="2"/>
    </font>
    <font>
      <sz val="9"/>
      <name val="Tahoma"/>
      <family val="0"/>
    </font>
    <font>
      <b/>
      <sz val="9"/>
      <name val="Tahoma"/>
      <family val="0"/>
    </font>
    <font>
      <sz val="9"/>
      <color indexed="10"/>
      <name val="Tahoma"/>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0"/>
      <color indexed="9"/>
      <name val="Arial"/>
      <family val="2"/>
    </font>
    <font>
      <sz val="10"/>
      <color indexed="8"/>
      <name val="Wingdings"/>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15"/>
        <bgColor indexed="64"/>
      </patternFill>
    </fill>
    <fill>
      <patternFill patternType="solid">
        <fgColor indexed="13"/>
        <bgColor indexed="64"/>
      </patternFill>
    </fill>
  </fills>
  <borders count="9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hair"/>
      <right style="hair"/>
      <top style="hair"/>
      <bottom style="hair"/>
    </border>
    <border>
      <left style="hair"/>
      <right style="medium"/>
      <top style="hair"/>
      <bottom style="hair"/>
    </border>
    <border>
      <left style="medium"/>
      <right style="hair"/>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hair"/>
      <top style="thin"/>
      <bottom style="thin"/>
    </border>
    <border>
      <left style="medium"/>
      <right style="hair"/>
      <top/>
      <bottom style="hair"/>
    </border>
    <border>
      <left style="hair"/>
      <right style="hair"/>
      <top style="thin"/>
      <bottom style="thin"/>
    </border>
    <border>
      <left style="hair"/>
      <right style="medium"/>
      <top style="thin"/>
      <bottom style="thin"/>
    </border>
    <border>
      <left style="medium"/>
      <right style="hair"/>
      <top/>
      <bottom/>
    </border>
    <border>
      <left style="hair"/>
      <right style="hair"/>
      <top style="thin"/>
      <bottom/>
    </border>
    <border>
      <left style="thin"/>
      <right/>
      <top/>
      <bottom/>
    </border>
    <border>
      <left/>
      <right/>
      <top/>
      <bottom style="thin"/>
    </border>
    <border>
      <left style="thin"/>
      <right/>
      <top/>
      <bottom style="thin"/>
    </border>
    <border>
      <left/>
      <right style="thin"/>
      <top/>
      <bottom style="thin"/>
    </border>
    <border>
      <left/>
      <right style="thin"/>
      <top/>
      <bottom/>
    </border>
    <border>
      <left/>
      <right/>
      <top style="thin"/>
      <bottom style="hair"/>
    </border>
    <border>
      <left style="medium"/>
      <right/>
      <top style="medium"/>
      <bottom/>
    </border>
    <border>
      <left/>
      <right/>
      <top style="medium"/>
      <bottom/>
    </border>
    <border>
      <left/>
      <right style="medium"/>
      <top/>
      <bottom/>
    </border>
    <border>
      <left style="medium"/>
      <right/>
      <top/>
      <bottom/>
    </border>
    <border>
      <left style="medium"/>
      <right/>
      <top/>
      <bottom style="thin"/>
    </border>
    <border>
      <left/>
      <right style="medium"/>
      <top/>
      <bottom style="thin"/>
    </border>
    <border>
      <left style="medium"/>
      <right/>
      <top/>
      <bottom style="medium"/>
    </border>
    <border>
      <left/>
      <right/>
      <top/>
      <bottom style="medium"/>
    </border>
    <border>
      <left/>
      <right style="medium"/>
      <top/>
      <bottom style="medium"/>
    </border>
    <border>
      <left/>
      <right style="medium"/>
      <top style="medium"/>
      <bottom/>
    </border>
    <border>
      <left/>
      <right/>
      <top/>
      <bottom style="hair"/>
    </border>
    <border>
      <left style="hair"/>
      <right/>
      <top style="hair"/>
      <bottom style="hair"/>
    </border>
    <border>
      <left/>
      <right style="hair"/>
      <top style="thin"/>
      <bottom style="hair"/>
    </border>
    <border>
      <left style="medium"/>
      <right style="hair"/>
      <top style="thin"/>
      <bottom style="hair"/>
    </border>
    <border>
      <left style="medium"/>
      <right/>
      <top style="thin"/>
      <bottom/>
    </border>
    <border>
      <left/>
      <right/>
      <top style="thin"/>
      <bottom/>
    </border>
    <border>
      <left style="thin"/>
      <right style="hair"/>
      <top/>
      <bottom style="hair"/>
    </border>
    <border>
      <left style="hair"/>
      <right/>
      <top/>
      <bottom style="hair"/>
    </border>
    <border>
      <left style="hair"/>
      <right style="thin"/>
      <top/>
      <bottom style="hair"/>
    </border>
    <border>
      <left style="hair"/>
      <right style="hair"/>
      <top/>
      <bottom style="hair"/>
    </border>
    <border>
      <left style="thin"/>
      <right style="thin"/>
      <top/>
      <bottom style="hair"/>
    </border>
    <border>
      <left style="thin"/>
      <right style="thin"/>
      <top style="thin"/>
      <bottom/>
    </border>
    <border>
      <left/>
      <right style="medium"/>
      <top style="thin"/>
      <bottom/>
    </border>
    <border>
      <left/>
      <right style="medium"/>
      <top/>
      <bottom style="hair"/>
    </border>
    <border>
      <left style="thin"/>
      <right/>
      <top style="hair"/>
      <bottom style="thin"/>
    </border>
    <border>
      <left/>
      <right/>
      <top style="hair"/>
      <bottom style="thin"/>
    </border>
    <border>
      <left style="thin"/>
      <right/>
      <top style="hair"/>
      <bottom style="hair"/>
    </border>
    <border>
      <left/>
      <right/>
      <top style="hair"/>
      <bottom style="hair"/>
    </border>
    <border>
      <left/>
      <right style="medium"/>
      <top style="thin"/>
      <bottom style="hair"/>
    </border>
    <border>
      <left/>
      <right style="thin"/>
      <top style="hair"/>
      <bottom style="hair"/>
    </border>
    <border>
      <left/>
      <right style="thin"/>
      <top style="hair"/>
      <bottom style="thin"/>
    </border>
    <border>
      <left style="hair"/>
      <right style="hair"/>
      <top style="thin"/>
      <bottom style="hair"/>
    </border>
    <border>
      <left style="thin"/>
      <right style="thin"/>
      <top style="hair"/>
      <bottom style="hair"/>
    </border>
    <border>
      <left style="thin"/>
      <right style="thin"/>
      <top style="hair"/>
      <bottom style="thin"/>
    </border>
    <border>
      <left style="hair"/>
      <right style="thin"/>
      <top style="hair"/>
      <bottom style="hair"/>
    </border>
    <border>
      <left style="thin"/>
      <right style="hair"/>
      <top style="hair"/>
      <bottom style="hair"/>
    </border>
    <border>
      <left/>
      <right style="hair"/>
      <top style="hair"/>
      <bottom style="hair"/>
    </border>
    <border>
      <left style="hair"/>
      <right style="hair"/>
      <top style="hair"/>
      <bottom style="thin"/>
    </border>
    <border>
      <left style="hair"/>
      <right/>
      <top style="hair"/>
      <bottom style="thin"/>
    </border>
    <border>
      <left style="thin"/>
      <right style="hair"/>
      <top/>
      <bottom style="thin"/>
    </border>
    <border>
      <left style="hair"/>
      <right style="hair"/>
      <top/>
      <bottom style="thin"/>
    </border>
    <border>
      <left/>
      <right style="medium"/>
      <top style="hair"/>
      <bottom style="hair"/>
    </border>
    <border>
      <left/>
      <right style="hair"/>
      <top style="hair"/>
      <bottom style="thin"/>
    </border>
    <border>
      <left/>
      <right style="hair"/>
      <top/>
      <bottom style="hair"/>
    </border>
    <border>
      <left style="hair"/>
      <right style="thin"/>
      <top style="hair"/>
      <bottom style="thin"/>
    </border>
    <border>
      <left style="thin"/>
      <right style="hair"/>
      <top style="hair"/>
      <bottom/>
    </border>
    <border>
      <left style="hair"/>
      <right style="hair"/>
      <top style="hair"/>
      <bottom/>
    </border>
    <border>
      <left/>
      <right style="medium"/>
      <top style="hair"/>
      <bottom/>
    </border>
    <border>
      <left style="thin"/>
      <right style="hair"/>
      <top style="thin"/>
      <bottom style="thin"/>
    </border>
    <border>
      <left style="hair"/>
      <right/>
      <top style="thin"/>
      <bottom style="thin"/>
    </border>
    <border>
      <left style="thin"/>
      <right style="medium"/>
      <top style="thin"/>
      <bottom style="thin"/>
    </border>
    <border>
      <left/>
      <right style="thin"/>
      <top style="thin"/>
      <bottom/>
    </border>
    <border>
      <left style="medium"/>
      <right style="hair"/>
      <top style="hair"/>
      <bottom style="thin"/>
    </border>
    <border>
      <left/>
      <right style="medium"/>
      <top style="hair"/>
      <bottom style="thin"/>
    </border>
    <border>
      <left/>
      <right style="thin"/>
      <top/>
      <bottom style="hair"/>
    </border>
    <border>
      <left style="thin"/>
      <right/>
      <top style="thin"/>
      <bottom style="hair"/>
    </border>
    <border>
      <left style="thin"/>
      <right style="hair"/>
      <top style="thin"/>
      <bottom/>
    </border>
    <border>
      <left/>
      <right style="hair"/>
      <top style="thin"/>
      <bottom/>
    </border>
    <border>
      <left style="hair"/>
      <right style="thin"/>
      <top style="thin"/>
      <bottom/>
    </border>
    <border>
      <left/>
      <right/>
      <top style="hair"/>
      <bottom/>
    </border>
    <border>
      <left/>
      <right style="thin"/>
      <top style="thin"/>
      <bottom style="hair"/>
    </border>
    <border>
      <left style="medium"/>
      <right/>
      <top style="hair"/>
      <bottom/>
    </border>
    <border>
      <left style="medium"/>
      <right/>
      <top/>
      <bottom style="hair"/>
    </border>
    <border>
      <left style="hair"/>
      <right style="medium"/>
      <top style="thin"/>
      <bottom/>
    </border>
    <border>
      <left style="medium"/>
      <right style="hair"/>
      <top style="medium"/>
      <bottom style="thin"/>
    </border>
    <border>
      <left style="hair"/>
      <right style="hair"/>
      <top style="medium"/>
      <bottom style="thin"/>
    </border>
    <border>
      <left style="hair"/>
      <right style="medium"/>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4" borderId="0" applyNumberFormat="0" applyBorder="0" applyAlignment="0" applyProtection="0"/>
    <xf numFmtId="0" fontId="8" fillId="0" borderId="0" applyNumberFormat="0" applyFill="0" applyBorder="0" applyAlignment="0" applyProtection="0"/>
    <xf numFmtId="0" fontId="47"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48" fillId="3"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54" fillId="23" borderId="9" applyNumberFormat="0" applyAlignment="0" applyProtection="0"/>
  </cellStyleXfs>
  <cellXfs count="368">
    <xf numFmtId="0" fontId="0" fillId="0" borderId="0" xfId="0" applyAlignment="1">
      <alignment/>
    </xf>
    <xf numFmtId="0" fontId="0" fillId="0" borderId="0" xfId="0" applyFont="1" applyFill="1" applyAlignment="1" applyProtection="1">
      <alignment/>
      <protection/>
    </xf>
    <xf numFmtId="0" fontId="2"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horizontal="left"/>
      <protection/>
    </xf>
    <xf numFmtId="0" fontId="2" fillId="0" borderId="0" xfId="0" applyFont="1" applyFill="1" applyBorder="1" applyAlignment="1" applyProtection="1">
      <alignment vertical="center"/>
      <protection/>
    </xf>
    <xf numFmtId="0" fontId="0" fillId="21" borderId="0" xfId="0" applyFont="1" applyFill="1" applyBorder="1" applyAlignment="1" applyProtection="1">
      <alignment/>
      <protection/>
    </xf>
    <xf numFmtId="0" fontId="0" fillId="21" borderId="0" xfId="0" applyFont="1" applyFill="1" applyBorder="1" applyAlignment="1" applyProtection="1">
      <alignment vertical="center"/>
      <protection/>
    </xf>
    <xf numFmtId="0" fontId="2" fillId="21" borderId="0" xfId="0" applyFont="1" applyFill="1" applyBorder="1" applyAlignment="1" applyProtection="1">
      <alignment vertical="center"/>
      <protection/>
    </xf>
    <xf numFmtId="0" fontId="2" fillId="21" borderId="0" xfId="0" applyFont="1" applyFill="1" applyBorder="1" applyAlignment="1" applyProtection="1">
      <alignment/>
      <protection/>
    </xf>
    <xf numFmtId="0" fontId="0" fillId="21" borderId="0" xfId="0" applyFont="1" applyFill="1" applyBorder="1" applyAlignment="1" applyProtection="1">
      <alignment horizontal="left"/>
      <protection/>
    </xf>
    <xf numFmtId="0" fontId="2" fillId="21" borderId="0" xfId="0" applyFont="1" applyFill="1" applyAlignment="1" applyProtection="1">
      <alignment/>
      <protection/>
    </xf>
    <xf numFmtId="0" fontId="3" fillId="21" borderId="0" xfId="0" applyFont="1" applyFill="1" applyBorder="1" applyAlignment="1" applyProtection="1">
      <alignment horizontal="center"/>
      <protection/>
    </xf>
    <xf numFmtId="0" fontId="2" fillId="21" borderId="0" xfId="0" applyFont="1" applyFill="1" applyAlignment="1" applyProtection="1">
      <alignment horizontal="left"/>
      <protection/>
    </xf>
    <xf numFmtId="0" fontId="2" fillId="21" borderId="0" xfId="0" applyFont="1" applyFill="1" applyBorder="1" applyAlignment="1" applyProtection="1">
      <alignment/>
      <protection/>
    </xf>
    <xf numFmtId="0" fontId="2" fillId="21" borderId="0" xfId="0" applyFont="1" applyFill="1" applyBorder="1" applyAlignment="1" applyProtection="1">
      <alignment horizontal="center"/>
      <protection/>
    </xf>
    <xf numFmtId="1" fontId="2" fillId="0" borderId="0" xfId="0" applyNumberFormat="1" applyFont="1" applyAlignment="1">
      <alignment/>
    </xf>
    <xf numFmtId="0" fontId="0" fillId="21" borderId="0" xfId="0" applyFont="1" applyFill="1" applyBorder="1" applyAlignment="1" applyProtection="1">
      <alignment horizontal="center"/>
      <protection/>
    </xf>
    <xf numFmtId="0" fontId="0" fillId="0" borderId="0" xfId="0" applyAlignment="1">
      <alignment horizontal="left" indent="1"/>
    </xf>
    <xf numFmtId="0" fontId="0" fillId="0" borderId="0" xfId="0" applyFont="1" applyAlignment="1">
      <alignment horizontal="left" indent="1"/>
    </xf>
    <xf numFmtId="0" fontId="5" fillId="0" borderId="0" xfId="0" applyFont="1" applyAlignment="1">
      <alignment horizontal="left" indent="1"/>
    </xf>
    <xf numFmtId="0" fontId="0" fillId="0" borderId="0" xfId="0" applyAlignment="1">
      <alignment vertical="top"/>
    </xf>
    <xf numFmtId="0" fontId="0" fillId="0" borderId="0" xfId="0" applyAlignment="1">
      <alignment vertical="top" wrapText="1"/>
    </xf>
    <xf numFmtId="167" fontId="0" fillId="0" borderId="0" xfId="0" applyNumberFormat="1" applyAlignment="1">
      <alignment vertical="top"/>
    </xf>
    <xf numFmtId="0" fontId="0" fillId="0" borderId="10" xfId="0" applyBorder="1" applyAlignment="1">
      <alignment vertical="top" wrapText="1"/>
    </xf>
    <xf numFmtId="0" fontId="0" fillId="0" borderId="11" xfId="0" applyBorder="1" applyAlignment="1">
      <alignment vertical="top" wrapText="1"/>
    </xf>
    <xf numFmtId="167" fontId="0" fillId="0" borderId="12" xfId="0" applyNumberFormat="1" applyBorder="1" applyAlignment="1">
      <alignment vertical="top"/>
    </xf>
    <xf numFmtId="167" fontId="0" fillId="0" borderId="13" xfId="0" applyNumberFormat="1" applyBorder="1" applyAlignment="1">
      <alignment vertical="top"/>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xf>
    <xf numFmtId="167" fontId="0" fillId="0" borderId="17" xfId="0" applyNumberFormat="1" applyBorder="1" applyAlignment="1">
      <alignment vertical="top"/>
    </xf>
    <xf numFmtId="0" fontId="2" fillId="0" borderId="18" xfId="0" applyFont="1" applyBorder="1" applyAlignment="1">
      <alignment vertical="top" wrapText="1"/>
    </xf>
    <xf numFmtId="0" fontId="2" fillId="0" borderId="19" xfId="0" applyFont="1" applyBorder="1" applyAlignment="1">
      <alignment vertical="top" wrapText="1"/>
    </xf>
    <xf numFmtId="167" fontId="0" fillId="0" borderId="20" xfId="0" applyNumberFormat="1" applyBorder="1" applyAlignment="1">
      <alignment vertical="top"/>
    </xf>
    <xf numFmtId="0" fontId="0" fillId="0" borderId="21" xfId="0" applyBorder="1" applyAlignment="1">
      <alignment vertical="top" wrapText="1"/>
    </xf>
    <xf numFmtId="0" fontId="3" fillId="21" borderId="0" xfId="0" applyFont="1" applyFill="1" applyBorder="1" applyAlignment="1" applyProtection="1">
      <alignment horizontal="left" vertical="center" wrapText="1"/>
      <protection/>
    </xf>
    <xf numFmtId="0" fontId="9" fillId="21" borderId="0" xfId="47" applyFont="1" applyFill="1" applyBorder="1" applyAlignment="1" applyProtection="1">
      <alignment/>
      <protection/>
    </xf>
    <xf numFmtId="0" fontId="11" fillId="21" borderId="0" xfId="0" applyFont="1" applyFill="1" applyBorder="1" applyAlignment="1" applyProtection="1">
      <alignment vertical="center"/>
      <protection/>
    </xf>
    <xf numFmtId="0" fontId="11" fillId="21" borderId="0" xfId="0" applyFont="1" applyFill="1" applyBorder="1" applyAlignment="1" applyProtection="1">
      <alignment/>
      <protection/>
    </xf>
    <xf numFmtId="0" fontId="2" fillId="21" borderId="0" xfId="0" applyFont="1" applyFill="1" applyBorder="1" applyAlignment="1" applyProtection="1">
      <alignment horizontal="right"/>
      <protection/>
    </xf>
    <xf numFmtId="0" fontId="0" fillId="21" borderId="22" xfId="0" applyFont="1" applyFill="1" applyBorder="1" applyAlignment="1" applyProtection="1">
      <alignment horizontal="left"/>
      <protection/>
    </xf>
    <xf numFmtId="0" fontId="3" fillId="0" borderId="10" xfId="0" applyFont="1" applyFill="1" applyBorder="1" applyAlignment="1" applyProtection="1">
      <alignment horizontal="center" vertical="center"/>
      <protection locked="0"/>
    </xf>
    <xf numFmtId="0" fontId="2" fillId="21" borderId="23" xfId="0" applyFont="1" applyFill="1" applyBorder="1" applyAlignment="1" applyProtection="1">
      <alignment/>
      <protection/>
    </xf>
    <xf numFmtId="0" fontId="0" fillId="21" borderId="24" xfId="0" applyFont="1" applyFill="1" applyBorder="1" applyAlignment="1" applyProtection="1">
      <alignment horizontal="left"/>
      <protection/>
    </xf>
    <xf numFmtId="0" fontId="0" fillId="21" borderId="23" xfId="0" applyFont="1" applyFill="1" applyBorder="1" applyAlignment="1" applyProtection="1">
      <alignment horizontal="left"/>
      <protection/>
    </xf>
    <xf numFmtId="0" fontId="3" fillId="21" borderId="23" xfId="0" applyFont="1" applyFill="1" applyBorder="1" applyAlignment="1" applyProtection="1">
      <alignment horizontal="center"/>
      <protection/>
    </xf>
    <xf numFmtId="0" fontId="0" fillId="21" borderId="23" xfId="0" applyFont="1" applyFill="1" applyBorder="1" applyAlignment="1" applyProtection="1">
      <alignment/>
      <protection/>
    </xf>
    <xf numFmtId="0" fontId="3" fillId="21" borderId="25" xfId="0" applyFont="1" applyFill="1" applyBorder="1" applyAlignment="1" applyProtection="1">
      <alignment horizontal="center"/>
      <protection/>
    </xf>
    <xf numFmtId="0" fontId="3" fillId="21" borderId="26" xfId="0" applyFont="1" applyFill="1" applyBorder="1" applyAlignment="1" applyProtection="1">
      <alignment horizontal="center"/>
      <protection/>
    </xf>
    <xf numFmtId="0" fontId="10" fillId="21" borderId="27" xfId="0" applyFont="1" applyFill="1" applyBorder="1" applyAlignment="1" applyProtection="1">
      <alignment horizontal="center"/>
      <protection/>
    </xf>
    <xf numFmtId="0" fontId="2" fillId="21" borderId="28" xfId="0" applyFont="1" applyFill="1" applyBorder="1" applyAlignment="1" applyProtection="1">
      <alignment horizontal="left"/>
      <protection/>
    </xf>
    <xf numFmtId="0" fontId="2" fillId="21" borderId="29" xfId="0" applyFont="1" applyFill="1" applyBorder="1" applyAlignment="1" applyProtection="1">
      <alignment horizontal="right"/>
      <protection/>
    </xf>
    <xf numFmtId="0" fontId="2" fillId="21" borderId="30" xfId="0" applyFont="1" applyFill="1" applyBorder="1" applyAlignment="1" applyProtection="1">
      <alignment vertical="center"/>
      <protection/>
    </xf>
    <xf numFmtId="0" fontId="3" fillId="21" borderId="31" xfId="0" applyFont="1" applyFill="1" applyBorder="1" applyAlignment="1" applyProtection="1">
      <alignment horizontal="left" vertical="center" wrapText="1"/>
      <protection/>
    </xf>
    <xf numFmtId="0" fontId="0" fillId="21" borderId="30" xfId="0" applyFont="1" applyFill="1" applyBorder="1" applyAlignment="1" applyProtection="1">
      <alignment/>
      <protection/>
    </xf>
    <xf numFmtId="0" fontId="0" fillId="21" borderId="31" xfId="0" applyFont="1" applyFill="1" applyBorder="1" applyAlignment="1" applyProtection="1">
      <alignment horizontal="left"/>
      <protection/>
    </xf>
    <xf numFmtId="0" fontId="2" fillId="21" borderId="31" xfId="0" applyFont="1" applyFill="1" applyBorder="1" applyAlignment="1" applyProtection="1">
      <alignment horizontal="left"/>
      <protection/>
    </xf>
    <xf numFmtId="0" fontId="2" fillId="21" borderId="31" xfId="0" applyFont="1" applyFill="1" applyBorder="1" applyAlignment="1" applyProtection="1">
      <alignment horizontal="right"/>
      <protection/>
    </xf>
    <xf numFmtId="0" fontId="2" fillId="21" borderId="30" xfId="0" applyFont="1" applyFill="1" applyBorder="1" applyAlignment="1" applyProtection="1">
      <alignment horizontal="center"/>
      <protection/>
    </xf>
    <xf numFmtId="0" fontId="2" fillId="21" borderId="32" xfId="0" applyFont="1" applyFill="1" applyBorder="1" applyAlignment="1" applyProtection="1">
      <alignment horizontal="left" vertical="top"/>
      <protection/>
    </xf>
    <xf numFmtId="0" fontId="2" fillId="21" borderId="33" xfId="0" applyFont="1" applyFill="1" applyBorder="1" applyAlignment="1" applyProtection="1">
      <alignment/>
      <protection/>
    </xf>
    <xf numFmtId="0" fontId="0" fillId="21" borderId="30" xfId="0" applyFont="1" applyFill="1" applyBorder="1" applyAlignment="1" applyProtection="1">
      <alignment horizontal="center"/>
      <protection/>
    </xf>
    <xf numFmtId="0" fontId="0" fillId="21" borderId="34" xfId="0" applyFont="1" applyFill="1" applyBorder="1" applyAlignment="1" applyProtection="1">
      <alignment horizontal="left"/>
      <protection/>
    </xf>
    <xf numFmtId="0" fontId="0" fillId="21" borderId="35" xfId="0" applyFont="1" applyFill="1" applyBorder="1" applyAlignment="1" applyProtection="1">
      <alignment horizontal="left"/>
      <protection/>
    </xf>
    <xf numFmtId="0" fontId="3" fillId="21" borderId="35" xfId="0" applyFont="1" applyFill="1" applyBorder="1" applyAlignment="1" applyProtection="1">
      <alignment horizontal="center"/>
      <protection/>
    </xf>
    <xf numFmtId="0" fontId="3" fillId="21" borderId="36" xfId="0" applyFont="1" applyFill="1" applyBorder="1" applyAlignment="1" applyProtection="1">
      <alignment horizontal="center"/>
      <protection/>
    </xf>
    <xf numFmtId="0" fontId="2" fillId="21" borderId="34" xfId="0" applyFont="1" applyFill="1" applyBorder="1" applyAlignment="1" applyProtection="1">
      <alignment horizontal="left"/>
      <protection/>
    </xf>
    <xf numFmtId="0" fontId="2" fillId="21" borderId="35" xfId="0" applyFont="1" applyFill="1" applyBorder="1" applyAlignment="1" applyProtection="1">
      <alignment horizontal="right"/>
      <protection/>
    </xf>
    <xf numFmtId="0" fontId="4" fillId="21" borderId="29" xfId="0" applyFont="1" applyFill="1" applyBorder="1" applyAlignment="1" applyProtection="1">
      <alignment horizontal="left"/>
      <protection/>
    </xf>
    <xf numFmtId="0" fontId="4" fillId="21" borderId="0" xfId="0" applyFont="1" applyFill="1" applyBorder="1" applyAlignment="1" applyProtection="1">
      <alignment horizontal="left"/>
      <protection/>
    </xf>
    <xf numFmtId="14" fontId="4" fillId="21" borderId="0" xfId="0" applyNumberFormat="1" applyFont="1" applyFill="1" applyBorder="1" applyAlignment="1" applyProtection="1">
      <alignment horizontal="center"/>
      <protection/>
    </xf>
    <xf numFmtId="166" fontId="4" fillId="21" borderId="37" xfId="41" applyNumberFormat="1" applyFont="1" applyFill="1" applyBorder="1" applyAlignment="1" applyProtection="1">
      <alignment horizontal="left"/>
      <protection/>
    </xf>
    <xf numFmtId="166" fontId="4" fillId="21" borderId="36" xfId="41" applyNumberFormat="1" applyFont="1" applyFill="1" applyBorder="1" applyAlignment="1" applyProtection="1">
      <alignment horizontal="left"/>
      <protection/>
    </xf>
    <xf numFmtId="166" fontId="4" fillId="21" borderId="30" xfId="41" applyNumberFormat="1" applyFont="1" applyFill="1" applyBorder="1" applyAlignment="1" applyProtection="1">
      <alignment horizontal="left"/>
      <protection/>
    </xf>
    <xf numFmtId="0" fontId="4" fillId="21" borderId="35" xfId="0" applyFont="1" applyFill="1" applyBorder="1" applyAlignment="1" applyProtection="1">
      <alignment horizontal="left"/>
      <protection/>
    </xf>
    <xf numFmtId="14" fontId="4" fillId="21" borderId="35" xfId="0" applyNumberFormat="1" applyFont="1" applyFill="1" applyBorder="1" applyAlignment="1" applyProtection="1">
      <alignment horizontal="center"/>
      <protection/>
    </xf>
    <xf numFmtId="0" fontId="2" fillId="21" borderId="10" xfId="0" applyFont="1" applyFill="1" applyBorder="1" applyAlignment="1" applyProtection="1">
      <alignment horizontal="center" wrapText="1"/>
      <protection/>
    </xf>
    <xf numFmtId="0" fontId="12" fillId="0" borderId="38" xfId="0" applyFont="1" applyFill="1" applyBorder="1" applyAlignment="1" applyProtection="1">
      <alignment horizontal="center"/>
      <protection locked="0"/>
    </xf>
    <xf numFmtId="0" fontId="2" fillId="21" borderId="39" xfId="0" applyFont="1" applyFill="1" applyBorder="1" applyAlignment="1" applyProtection="1">
      <alignment horizontal="center" wrapText="1"/>
      <protection/>
    </xf>
    <xf numFmtId="0" fontId="2" fillId="21" borderId="27" xfId="0" applyFont="1" applyFill="1" applyBorder="1" applyAlignment="1" applyProtection="1">
      <alignment horizontal="left" vertical="center"/>
      <protection/>
    </xf>
    <xf numFmtId="0" fontId="2" fillId="21" borderId="40" xfId="0" applyFont="1" applyFill="1" applyBorder="1" applyAlignment="1" applyProtection="1">
      <alignment horizontal="left" vertical="center"/>
      <protection/>
    </xf>
    <xf numFmtId="0" fontId="14" fillId="21" borderId="27" xfId="0" applyFont="1" applyFill="1" applyBorder="1" applyAlignment="1" applyProtection="1">
      <alignment horizontal="left"/>
      <protection/>
    </xf>
    <xf numFmtId="0" fontId="14" fillId="21" borderId="0" xfId="0" applyFont="1" applyFill="1" applyBorder="1" applyAlignment="1" applyProtection="1">
      <alignment horizontal="left"/>
      <protection/>
    </xf>
    <xf numFmtId="0" fontId="10" fillId="21" borderId="0" xfId="0" applyFont="1" applyFill="1" applyBorder="1" applyAlignment="1" applyProtection="1">
      <alignment horizontal="center"/>
      <protection/>
    </xf>
    <xf numFmtId="0" fontId="10" fillId="21" borderId="0" xfId="0" applyFont="1" applyFill="1" applyBorder="1" applyAlignment="1" applyProtection="1">
      <alignment/>
      <protection/>
    </xf>
    <xf numFmtId="0" fontId="2" fillId="21" borderId="27" xfId="0" applyFont="1" applyFill="1" applyBorder="1" applyAlignment="1" applyProtection="1">
      <alignment horizontal="center" vertical="center"/>
      <protection/>
    </xf>
    <xf numFmtId="0" fontId="4" fillId="21" borderId="37" xfId="0" applyFont="1" applyFill="1" applyBorder="1" applyAlignment="1" applyProtection="1">
      <alignment horizontal="left"/>
      <protection/>
    </xf>
    <xf numFmtId="0" fontId="2" fillId="21" borderId="41" xfId="0" applyFont="1" applyFill="1" applyBorder="1" applyAlignment="1" applyProtection="1">
      <alignment horizontal="center" vertical="center"/>
      <protection/>
    </xf>
    <xf numFmtId="0" fontId="14" fillId="21" borderId="42" xfId="0" applyFont="1" applyFill="1" applyBorder="1" applyAlignment="1" applyProtection="1">
      <alignment horizontal="left"/>
      <protection/>
    </xf>
    <xf numFmtId="0" fontId="2" fillId="21" borderId="30" xfId="0" applyFont="1" applyFill="1" applyBorder="1" applyAlignment="1" applyProtection="1">
      <alignment/>
      <protection/>
    </xf>
    <xf numFmtId="169" fontId="2" fillId="0" borderId="0" xfId="0" applyNumberFormat="1" applyFont="1" applyFill="1" applyBorder="1" applyAlignment="1" applyProtection="1">
      <alignment vertical="center"/>
      <protection/>
    </xf>
    <xf numFmtId="0" fontId="2" fillId="24" borderId="43" xfId="0" applyFont="1" applyFill="1" applyBorder="1" applyAlignment="1" applyProtection="1">
      <alignment horizontal="center" vertical="center"/>
      <protection/>
    </xf>
    <xf numFmtId="0" fontId="2" fillId="24" borderId="44" xfId="0" applyFont="1" applyFill="1" applyBorder="1" applyAlignment="1" applyProtection="1">
      <alignment horizontal="center" vertical="center"/>
      <protection/>
    </xf>
    <xf numFmtId="0" fontId="2" fillId="24" borderId="45" xfId="0" applyFont="1" applyFill="1" applyBorder="1" applyAlignment="1" applyProtection="1">
      <alignment horizontal="left" vertical="center"/>
      <protection/>
    </xf>
    <xf numFmtId="0" fontId="2" fillId="24" borderId="46" xfId="0" applyFont="1" applyFill="1" applyBorder="1" applyAlignment="1" applyProtection="1">
      <alignment horizontal="center" vertical="center"/>
      <protection/>
    </xf>
    <xf numFmtId="0" fontId="2" fillId="24" borderId="47" xfId="0" applyFont="1" applyFill="1" applyBorder="1" applyAlignment="1" applyProtection="1">
      <alignment horizontal="center" vertical="center"/>
      <protection/>
    </xf>
    <xf numFmtId="0" fontId="2" fillId="24" borderId="48" xfId="0" applyFont="1" applyFill="1" applyBorder="1" applyAlignment="1" applyProtection="1">
      <alignment horizontal="center" vertical="center"/>
      <protection/>
    </xf>
    <xf numFmtId="0" fontId="2" fillId="24" borderId="49" xfId="0" applyFont="1" applyFill="1" applyBorder="1" applyAlignment="1" applyProtection="1">
      <alignment horizontal="center" vertical="center"/>
      <protection/>
    </xf>
    <xf numFmtId="1" fontId="10" fillId="0" borderId="38" xfId="0" applyNumberFormat="1" applyFont="1" applyFill="1" applyBorder="1" applyAlignment="1" applyProtection="1">
      <alignment horizontal="center"/>
      <protection locked="0"/>
    </xf>
    <xf numFmtId="0" fontId="14" fillId="21" borderId="38" xfId="0" applyFont="1" applyFill="1" applyBorder="1" applyAlignment="1" applyProtection="1" quotePrefix="1">
      <alignment horizontal="center"/>
      <protection/>
    </xf>
    <xf numFmtId="0" fontId="10" fillId="21" borderId="38" xfId="0" applyFont="1" applyFill="1" applyBorder="1" applyAlignment="1" applyProtection="1">
      <alignment horizontal="center"/>
      <protection/>
    </xf>
    <xf numFmtId="0" fontId="2" fillId="24" borderId="50" xfId="0" applyFont="1" applyFill="1" applyBorder="1" applyAlignment="1" applyProtection="1">
      <alignment horizontal="left" vertical="center"/>
      <protection/>
    </xf>
    <xf numFmtId="0" fontId="2" fillId="24" borderId="5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locked="0"/>
    </xf>
    <xf numFmtId="0" fontId="4" fillId="21" borderId="42" xfId="0" applyFont="1" applyFill="1" applyBorder="1" applyAlignment="1" applyProtection="1">
      <alignment horizontal="left"/>
      <protection/>
    </xf>
    <xf numFmtId="0" fontId="4" fillId="21" borderId="27" xfId="0" applyFont="1" applyFill="1" applyBorder="1" applyAlignment="1" applyProtection="1">
      <alignment horizontal="left"/>
      <protection/>
    </xf>
    <xf numFmtId="0" fontId="12" fillId="21" borderId="27" xfId="0" applyFont="1" applyFill="1" applyBorder="1" applyAlignment="1" applyProtection="1">
      <alignment horizontal="center"/>
      <protection/>
    </xf>
    <xf numFmtId="0" fontId="12" fillId="21" borderId="0" xfId="0" applyFont="1" applyFill="1" applyBorder="1" applyAlignment="1" applyProtection="1">
      <alignment/>
      <protection/>
    </xf>
    <xf numFmtId="0" fontId="2" fillId="24" borderId="38"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169" fontId="2" fillId="0" borderId="0" xfId="0" applyNumberFormat="1" applyFont="1" applyFill="1" applyAlignment="1" applyProtection="1">
      <alignment vertical="center"/>
      <protection/>
    </xf>
    <xf numFmtId="0" fontId="2" fillId="0" borderId="0" xfId="0" applyFont="1" applyFill="1" applyAlignment="1" applyProtection="1">
      <alignment vertical="center"/>
      <protection/>
    </xf>
    <xf numFmtId="0" fontId="0" fillId="0" borderId="0" xfId="0" applyFont="1" applyFill="1" applyAlignment="1" applyProtection="1">
      <alignment vertical="center"/>
      <protection/>
    </xf>
    <xf numFmtId="169" fontId="0" fillId="0" borderId="0" xfId="0" applyNumberFormat="1" applyFont="1" applyFill="1" applyAlignment="1" applyProtection="1">
      <alignment vertical="center"/>
      <protection/>
    </xf>
    <xf numFmtId="1" fontId="2" fillId="0" borderId="0" xfId="0" applyNumberFormat="1" applyFont="1" applyAlignment="1">
      <alignment vertical="center"/>
    </xf>
    <xf numFmtId="169" fontId="0" fillId="0" borderId="0" xfId="0" applyNumberFormat="1" applyFont="1" applyFill="1" applyBorder="1" applyAlignment="1" applyProtection="1">
      <alignment vertical="center"/>
      <protection/>
    </xf>
    <xf numFmtId="0" fontId="7" fillId="0" borderId="0" xfId="0" applyFont="1" applyAlignment="1">
      <alignment vertical="center"/>
    </xf>
    <xf numFmtId="0" fontId="4" fillId="21" borderId="29" xfId="0" applyFont="1" applyFill="1" applyBorder="1" applyAlignment="1" applyProtection="1">
      <alignment/>
      <protection/>
    </xf>
    <xf numFmtId="0" fontId="3" fillId="21" borderId="0" xfId="0" applyFont="1" applyFill="1" applyBorder="1" applyAlignment="1" applyProtection="1">
      <alignment vertical="center" wrapText="1"/>
      <protection/>
    </xf>
    <xf numFmtId="0" fontId="0" fillId="21" borderId="0" xfId="0" applyFont="1" applyFill="1" applyBorder="1" applyAlignment="1" applyProtection="1">
      <alignment/>
      <protection/>
    </xf>
    <xf numFmtId="0" fontId="4" fillId="21" borderId="0" xfId="0" applyFont="1" applyFill="1" applyBorder="1" applyAlignment="1" applyProtection="1">
      <alignment/>
      <protection/>
    </xf>
    <xf numFmtId="0" fontId="4" fillId="21" borderId="35" xfId="0" applyFont="1" applyFill="1" applyBorder="1" applyAlignment="1" applyProtection="1">
      <alignment/>
      <protection/>
    </xf>
    <xf numFmtId="0" fontId="2" fillId="21" borderId="23" xfId="0" applyFont="1" applyFill="1" applyBorder="1" applyAlignment="1" applyProtection="1">
      <alignment/>
      <protection/>
    </xf>
    <xf numFmtId="0" fontId="2" fillId="24" borderId="43" xfId="0" applyFont="1" applyFill="1" applyBorder="1" applyAlignment="1" applyProtection="1">
      <alignment vertical="center"/>
      <protection/>
    </xf>
    <xf numFmtId="0" fontId="2" fillId="24" borderId="47" xfId="0" applyFont="1" applyFill="1" applyBorder="1" applyAlignment="1" applyProtection="1">
      <alignment vertical="center"/>
      <protection/>
    </xf>
    <xf numFmtId="0" fontId="4" fillId="21" borderId="27" xfId="0" applyFont="1" applyFill="1" applyBorder="1" applyAlignment="1" applyProtection="1">
      <alignment/>
      <protection/>
    </xf>
    <xf numFmtId="0" fontId="0" fillId="21" borderId="35"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horizontal="center" vertical="center"/>
      <protection/>
    </xf>
    <xf numFmtId="169" fontId="2" fillId="0" borderId="0" xfId="0" applyNumberFormat="1" applyFont="1" applyFill="1" applyAlignment="1" applyProtection="1">
      <alignment horizontal="center" vertical="center"/>
      <protection/>
    </xf>
    <xf numFmtId="0" fontId="2" fillId="0" borderId="0" xfId="0" applyFont="1" applyFill="1" applyAlignment="1" applyProtection="1">
      <alignment horizontal="center" vertical="center"/>
      <protection/>
    </xf>
    <xf numFmtId="0" fontId="0" fillId="0" borderId="0" xfId="0" applyFont="1" applyFill="1" applyAlignment="1" applyProtection="1">
      <alignment horizontal="center" vertical="center"/>
      <protection/>
    </xf>
    <xf numFmtId="1" fontId="0" fillId="0" borderId="0" xfId="0" applyNumberFormat="1" applyFont="1" applyFill="1" applyBorder="1" applyAlignment="1" applyProtection="1">
      <alignment horizontal="center" vertical="center"/>
      <protection/>
    </xf>
    <xf numFmtId="169" fontId="2" fillId="0" borderId="0" xfId="0" applyNumberFormat="1" applyFont="1" applyFill="1" applyBorder="1" applyAlignment="1" applyProtection="1">
      <alignment horizontal="center" vertical="center"/>
      <protection/>
    </xf>
    <xf numFmtId="169" fontId="0" fillId="0" borderId="0"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10" fillId="21" borderId="29" xfId="0" applyFont="1" applyFill="1" applyBorder="1" applyAlignment="1" applyProtection="1">
      <alignment horizontal="center"/>
      <protection/>
    </xf>
    <xf numFmtId="0" fontId="10" fillId="21" borderId="37" xfId="0" applyFont="1" applyFill="1" applyBorder="1" applyAlignment="1" applyProtection="1">
      <alignment horizontal="center"/>
      <protection/>
    </xf>
    <xf numFmtId="0" fontId="11" fillId="21" borderId="0" xfId="47" applyFont="1" applyFill="1" applyBorder="1" applyAlignment="1" applyProtection="1">
      <alignment/>
      <protection/>
    </xf>
    <xf numFmtId="1" fontId="2" fillId="0" borderId="0" xfId="0" applyNumberFormat="1" applyFont="1" applyFill="1" applyAlignment="1" applyProtection="1">
      <alignment horizontal="center" vertical="center"/>
      <protection/>
    </xf>
    <xf numFmtId="0" fontId="2" fillId="24" borderId="42" xfId="0" applyFont="1" applyFill="1" applyBorder="1" applyAlignment="1" applyProtection="1">
      <alignment horizontal="center" vertical="center"/>
      <protection/>
    </xf>
    <xf numFmtId="0" fontId="2" fillId="24" borderId="17" xfId="0" applyFont="1" applyFill="1" applyBorder="1" applyAlignment="1" applyProtection="1">
      <alignment horizontal="center" vertical="center"/>
      <protection/>
    </xf>
    <xf numFmtId="0" fontId="0" fillId="0" borderId="0" xfId="0" applyFont="1" applyFill="1" applyAlignment="1" applyProtection="1">
      <alignment horizontal="left" vertical="center"/>
      <protection/>
    </xf>
    <xf numFmtId="0" fontId="10" fillId="21" borderId="52" xfId="0" applyFont="1" applyFill="1" applyBorder="1" applyAlignment="1" applyProtection="1">
      <alignment horizontal="left" vertical="center"/>
      <protection/>
    </xf>
    <xf numFmtId="0" fontId="10" fillId="21" borderId="53" xfId="0" applyFont="1" applyFill="1" applyBorder="1" applyAlignment="1" applyProtection="1">
      <alignment horizontal="left" vertical="center"/>
      <protection/>
    </xf>
    <xf numFmtId="0" fontId="0" fillId="21" borderId="54" xfId="0" applyFont="1" applyFill="1" applyBorder="1" applyAlignment="1" applyProtection="1">
      <alignment horizontal="left"/>
      <protection/>
    </xf>
    <xf numFmtId="0" fontId="0" fillId="21" borderId="55" xfId="0" applyFont="1" applyFill="1" applyBorder="1" applyAlignment="1" applyProtection="1">
      <alignment horizontal="left"/>
      <protection/>
    </xf>
    <xf numFmtId="0" fontId="10" fillId="21" borderId="54" xfId="0" applyFont="1" applyFill="1" applyBorder="1" applyAlignment="1" applyProtection="1">
      <alignment horizontal="left" vertical="center"/>
      <protection/>
    </xf>
    <xf numFmtId="0" fontId="10" fillId="21" borderId="55" xfId="0" applyFont="1" applyFill="1" applyBorder="1" applyAlignment="1" applyProtection="1">
      <alignment horizontal="left" vertical="center"/>
      <protection/>
    </xf>
    <xf numFmtId="166" fontId="4" fillId="21" borderId="29" xfId="41" applyNumberFormat="1" applyFont="1" applyFill="1" applyBorder="1" applyAlignment="1" applyProtection="1">
      <alignment horizontal="left"/>
      <protection/>
    </xf>
    <xf numFmtId="166" fontId="4" fillId="21" borderId="35" xfId="41" applyNumberFormat="1" applyFont="1" applyFill="1" applyBorder="1" applyAlignment="1" applyProtection="1">
      <alignment horizontal="left"/>
      <protection/>
    </xf>
    <xf numFmtId="0" fontId="2" fillId="21" borderId="56" xfId="0" applyFont="1" applyFill="1" applyBorder="1" applyAlignment="1" applyProtection="1">
      <alignment horizontal="center" vertical="center"/>
      <protection/>
    </xf>
    <xf numFmtId="0" fontId="2" fillId="21" borderId="57" xfId="0" applyFont="1" applyFill="1" applyBorder="1" applyAlignment="1" applyProtection="1">
      <alignment horizontal="center" wrapText="1"/>
      <protection/>
    </xf>
    <xf numFmtId="1" fontId="10" fillId="21" borderId="57" xfId="0" applyNumberFormat="1" applyFont="1" applyFill="1" applyBorder="1" applyAlignment="1" applyProtection="1">
      <alignment horizontal="center" vertical="center"/>
      <protection/>
    </xf>
    <xf numFmtId="1" fontId="10" fillId="21" borderId="58"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center"/>
      <protection/>
    </xf>
    <xf numFmtId="169" fontId="2" fillId="0" borderId="0" xfId="0" applyNumberFormat="1" applyFont="1" applyFill="1" applyAlignment="1" applyProtection="1">
      <alignment horizontal="center"/>
      <protection/>
    </xf>
    <xf numFmtId="0" fontId="2" fillId="0" borderId="0" xfId="0" applyFont="1" applyFill="1" applyAlignment="1" applyProtection="1">
      <alignment horizontal="center"/>
      <protection/>
    </xf>
    <xf numFmtId="1" fontId="2" fillId="0" borderId="0" xfId="0" applyNumberFormat="1" applyFont="1" applyFill="1" applyBorder="1" applyAlignment="1" applyProtection="1">
      <alignment horizontal="center"/>
      <protection/>
    </xf>
    <xf numFmtId="0" fontId="2" fillId="0" borderId="0" xfId="0" applyFont="1" applyFill="1" applyBorder="1" applyAlignment="1" applyProtection="1">
      <alignment/>
      <protection/>
    </xf>
    <xf numFmtId="0" fontId="2" fillId="21" borderId="59" xfId="0" applyFont="1" applyFill="1" applyBorder="1" applyAlignment="1" applyProtection="1">
      <alignment horizontal="center" vertical="center"/>
      <protection/>
    </xf>
    <xf numFmtId="169" fontId="2" fillId="0" borderId="0" xfId="0" applyNumberFormat="1" applyFont="1" applyFill="1" applyAlignment="1" applyProtection="1">
      <alignment/>
      <protection/>
    </xf>
    <xf numFmtId="0" fontId="2" fillId="21" borderId="60" xfId="0" applyFont="1" applyFill="1" applyBorder="1" applyAlignment="1" applyProtection="1">
      <alignment horizontal="center" wrapText="1"/>
      <protection/>
    </xf>
    <xf numFmtId="1" fontId="10" fillId="21" borderId="60" xfId="0" applyNumberFormat="1" applyFont="1" applyFill="1" applyBorder="1" applyAlignment="1" applyProtection="1">
      <alignment horizontal="center" vertical="center"/>
      <protection/>
    </xf>
    <xf numFmtId="1" fontId="10" fillId="21" borderId="61" xfId="0" applyNumberFormat="1" applyFont="1" applyFill="1" applyBorder="1" applyAlignment="1" applyProtection="1">
      <alignment horizontal="center" vertical="center"/>
      <protection/>
    </xf>
    <xf numFmtId="0" fontId="2" fillId="21" borderId="62" xfId="0" applyFont="1" applyFill="1" applyBorder="1" applyAlignment="1" applyProtection="1">
      <alignment horizontal="center" wrapText="1"/>
      <protection/>
    </xf>
    <xf numFmtId="0" fontId="13" fillId="21" borderId="60" xfId="0" applyFont="1" applyFill="1" applyBorder="1" applyAlignment="1" applyProtection="1">
      <alignment horizontal="center" vertical="center"/>
      <protection/>
    </xf>
    <xf numFmtId="0" fontId="13" fillId="21" borderId="61" xfId="0" applyFont="1" applyFill="1" applyBorder="1" applyAlignment="1" applyProtection="1">
      <alignment horizontal="center" vertical="center"/>
      <protection/>
    </xf>
    <xf numFmtId="0" fontId="10" fillId="21" borderId="0" xfId="0" applyFont="1" applyFill="1" applyBorder="1" applyAlignment="1" applyProtection="1">
      <alignment horizontal="left"/>
      <protection/>
    </xf>
    <xf numFmtId="14" fontId="10" fillId="21" borderId="0" xfId="0" applyNumberFormat="1" applyFont="1" applyFill="1" applyBorder="1" applyAlignment="1" applyProtection="1">
      <alignment horizontal="center"/>
      <protection/>
    </xf>
    <xf numFmtId="0" fontId="12" fillId="21" borderId="0" xfId="0" applyFont="1" applyFill="1" applyBorder="1" applyAlignment="1" applyProtection="1">
      <alignment horizontal="center"/>
      <protection/>
    </xf>
    <xf numFmtId="0" fontId="4" fillId="21" borderId="60" xfId="0" applyFont="1" applyFill="1" applyBorder="1" applyAlignment="1" applyProtection="1">
      <alignment horizontal="left" vertical="center"/>
      <protection/>
    </xf>
    <xf numFmtId="0" fontId="4" fillId="21" borderId="63" xfId="0" applyFont="1" applyFill="1" applyBorder="1" applyAlignment="1" applyProtection="1">
      <alignment horizontal="center" vertical="center"/>
      <protection/>
    </xf>
    <xf numFmtId="0" fontId="4" fillId="21" borderId="61" xfId="0" applyFont="1" applyFill="1" applyBorder="1" applyAlignment="1" applyProtection="1">
      <alignment horizontal="left" vertical="center"/>
      <protection/>
    </xf>
    <xf numFmtId="0" fontId="14" fillId="21" borderId="64" xfId="0" applyFont="1" applyFill="1" applyBorder="1" applyAlignment="1" applyProtection="1">
      <alignment horizontal="center" vertical="center"/>
      <protection/>
    </xf>
    <xf numFmtId="0" fontId="2" fillId="21" borderId="22" xfId="0" applyFont="1" applyFill="1" applyBorder="1" applyAlignment="1" applyProtection="1">
      <alignment horizontal="center"/>
      <protection/>
    </xf>
    <xf numFmtId="0" fontId="2" fillId="21" borderId="26" xfId="0" applyFont="1" applyFill="1" applyBorder="1" applyAlignment="1" applyProtection="1">
      <alignment horizontal="center"/>
      <protection/>
    </xf>
    <xf numFmtId="0" fontId="0" fillId="21" borderId="26" xfId="0" applyFont="1" applyFill="1" applyBorder="1" applyAlignment="1" applyProtection="1">
      <alignment horizontal="center"/>
      <protection/>
    </xf>
    <xf numFmtId="0" fontId="10" fillId="0" borderId="47" xfId="0" applyFont="1" applyFill="1" applyBorder="1" applyAlignment="1" applyProtection="1">
      <alignment horizontal="center" vertical="center"/>
      <protection locked="0"/>
    </xf>
    <xf numFmtId="0" fontId="10" fillId="0" borderId="39"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protection locked="0"/>
    </xf>
    <xf numFmtId="0" fontId="10" fillId="0" borderId="65" xfId="0" applyFont="1" applyFill="1" applyBorder="1" applyAlignment="1" applyProtection="1">
      <alignment horizontal="center" vertical="center"/>
      <protection locked="0"/>
    </xf>
    <xf numFmtId="0" fontId="10" fillId="0" borderId="66" xfId="0" applyFont="1" applyFill="1" applyBorder="1" applyAlignment="1" applyProtection="1">
      <alignment horizontal="center" vertical="center"/>
      <protection locked="0"/>
    </xf>
    <xf numFmtId="0" fontId="0" fillId="0" borderId="0" xfId="41" applyNumberFormat="1" applyFont="1" applyFill="1" applyBorder="1" applyAlignment="1" applyProtection="1">
      <alignment horizontal="center" vertical="center"/>
      <protection/>
    </xf>
    <xf numFmtId="0" fontId="10" fillId="21" borderId="67" xfId="0" applyFont="1" applyFill="1" applyBorder="1" applyAlignment="1" applyProtection="1">
      <alignment horizontal="center" vertical="center"/>
      <protection/>
    </xf>
    <xf numFmtId="1" fontId="10" fillId="21" borderId="33" xfId="0" applyNumberFormat="1" applyFont="1" applyFill="1" applyBorder="1" applyAlignment="1" applyProtection="1">
      <alignment horizontal="center" vertical="center"/>
      <protection/>
    </xf>
    <xf numFmtId="0" fontId="14" fillId="21" borderId="65" xfId="0" applyFont="1" applyFill="1" applyBorder="1" applyAlignment="1" applyProtection="1">
      <alignment horizontal="center" vertical="center"/>
      <protection/>
    </xf>
    <xf numFmtId="0" fontId="10" fillId="21" borderId="38" xfId="0" applyFont="1" applyFill="1" applyBorder="1" applyAlignment="1" applyProtection="1">
      <alignment horizontal="left"/>
      <protection/>
    </xf>
    <xf numFmtId="0" fontId="17" fillId="21" borderId="29" xfId="0" applyFont="1" applyFill="1" applyBorder="1" applyAlignment="1" applyProtection="1">
      <alignment horizontal="center"/>
      <protection/>
    </xf>
    <xf numFmtId="1" fontId="0" fillId="21" borderId="10" xfId="0" applyNumberFormat="1" applyFont="1" applyFill="1" applyBorder="1" applyAlignment="1" applyProtection="1">
      <alignment horizontal="center" vertical="center"/>
      <protection/>
    </xf>
    <xf numFmtId="1" fontId="4" fillId="21" borderId="68" xfId="0" applyNumberFormat="1"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0" xfId="0" applyFont="1" applyFill="1" applyAlignment="1" applyProtection="1">
      <alignment horizontal="center" vertical="center"/>
      <protection/>
    </xf>
    <xf numFmtId="171" fontId="23" fillId="0" borderId="0" xfId="0" applyNumberFormat="1" applyFont="1" applyFill="1" applyAlignment="1" applyProtection="1">
      <alignment horizontal="center" vertical="center"/>
      <protection/>
    </xf>
    <xf numFmtId="0" fontId="23" fillId="0" borderId="0" xfId="0" applyNumberFormat="1" applyFont="1" applyFill="1" applyBorder="1" applyAlignment="1" applyProtection="1">
      <alignment horizontal="center" vertical="center"/>
      <protection/>
    </xf>
    <xf numFmtId="1" fontId="12" fillId="21" borderId="62" xfId="0" applyNumberFormat="1" applyFont="1" applyFill="1" applyBorder="1" applyAlignment="1" applyProtection="1">
      <alignment horizontal="center" vertical="center"/>
      <protection/>
    </xf>
    <xf numFmtId="0" fontId="12" fillId="21" borderId="69" xfId="0" applyFont="1" applyFill="1" applyBorder="1" applyAlignment="1" applyProtection="1">
      <alignment horizontal="center" vertical="center"/>
      <protection/>
    </xf>
    <xf numFmtId="172" fontId="2" fillId="0" borderId="0" xfId="0" applyNumberFormat="1" applyFont="1" applyFill="1" applyAlignment="1" applyProtection="1">
      <alignment horizontal="center" vertical="center"/>
      <protection/>
    </xf>
    <xf numFmtId="172" fontId="2" fillId="0" borderId="0" xfId="0" applyNumberFormat="1" applyFont="1" applyFill="1" applyBorder="1" applyAlignment="1" applyProtection="1">
      <alignment horizontal="center" vertical="center"/>
      <protection/>
    </xf>
    <xf numFmtId="172" fontId="2" fillId="0" borderId="0" xfId="0" applyNumberFormat="1" applyFont="1" applyFill="1" applyBorder="1" applyAlignment="1" applyProtection="1">
      <alignment horizontal="left" vertical="center"/>
      <protection/>
    </xf>
    <xf numFmtId="170" fontId="2" fillId="0" borderId="0" xfId="0" applyNumberFormat="1" applyFont="1" applyFill="1" applyBorder="1" applyAlignment="1" applyProtection="1">
      <alignment horizontal="center"/>
      <protection/>
    </xf>
    <xf numFmtId="172" fontId="2" fillId="0" borderId="0" xfId="0" applyNumberFormat="1" applyFont="1" applyFill="1" applyAlignment="1" applyProtection="1">
      <alignment horizontal="center"/>
      <protection/>
    </xf>
    <xf numFmtId="172" fontId="0" fillId="0" borderId="0" xfId="0" applyNumberFormat="1" applyFont="1" applyFill="1" applyBorder="1" applyAlignment="1" applyProtection="1">
      <alignment/>
      <protection/>
    </xf>
    <xf numFmtId="172" fontId="2" fillId="0" borderId="0" xfId="0" applyNumberFormat="1" applyFont="1" applyFill="1" applyBorder="1" applyAlignment="1" applyProtection="1">
      <alignment horizontal="center"/>
      <protection/>
    </xf>
    <xf numFmtId="172" fontId="2" fillId="0" borderId="0" xfId="0" applyNumberFormat="1" applyFont="1" applyAlignment="1" applyProtection="1">
      <alignment horizontal="center"/>
      <protection/>
    </xf>
    <xf numFmtId="0" fontId="2" fillId="21" borderId="64" xfId="0" applyFont="1" applyFill="1" applyBorder="1" applyAlignment="1" applyProtection="1">
      <alignment horizontal="center" wrapText="1"/>
      <protection/>
    </xf>
    <xf numFmtId="0" fontId="10" fillId="0" borderId="64" xfId="0" applyFont="1" applyFill="1" applyBorder="1" applyAlignment="1" applyProtection="1">
      <alignment horizontal="center" vertical="center"/>
      <protection locked="0"/>
    </xf>
    <xf numFmtId="0" fontId="10" fillId="0" borderId="70" xfId="0" applyFont="1" applyFill="1" applyBorder="1" applyAlignment="1" applyProtection="1">
      <alignment horizontal="center" vertical="center"/>
      <protection locked="0"/>
    </xf>
    <xf numFmtId="1" fontId="10" fillId="0" borderId="71" xfId="0" applyNumberFormat="1" applyFont="1" applyFill="1" applyBorder="1" applyAlignment="1" applyProtection="1">
      <alignment horizontal="center" vertical="center"/>
      <protection locked="0"/>
    </xf>
    <xf numFmtId="0" fontId="10" fillId="21" borderId="48" xfId="0" applyFont="1" applyFill="1" applyBorder="1" applyAlignment="1" applyProtection="1">
      <alignment horizontal="center" vertical="center"/>
      <protection/>
    </xf>
    <xf numFmtId="0" fontId="10" fillId="21" borderId="60" xfId="0" applyFont="1" applyFill="1" applyBorder="1" applyAlignment="1" applyProtection="1">
      <alignment horizontal="center" vertical="center"/>
      <protection/>
    </xf>
    <xf numFmtId="0" fontId="10" fillId="21" borderId="61" xfId="0" applyFont="1" applyFill="1" applyBorder="1" applyAlignment="1" applyProtection="1">
      <alignment horizontal="center" vertical="center"/>
      <protection/>
    </xf>
    <xf numFmtId="0" fontId="2" fillId="21" borderId="0" xfId="0" applyFont="1" applyFill="1" applyBorder="1" applyAlignment="1" applyProtection="1">
      <alignment horizontal="center" vertical="center"/>
      <protection/>
    </xf>
    <xf numFmtId="0" fontId="0" fillId="21" borderId="0" xfId="0" applyFont="1" applyFill="1" applyBorder="1" applyAlignment="1" applyProtection="1">
      <alignment horizontal="center" vertical="center"/>
      <protection/>
    </xf>
    <xf numFmtId="0" fontId="17" fillId="21" borderId="0" xfId="0" applyFont="1" applyFill="1" applyBorder="1" applyAlignment="1" applyProtection="1">
      <alignment horizontal="center"/>
      <protection/>
    </xf>
    <xf numFmtId="0" fontId="16" fillId="21" borderId="0" xfId="0" applyFont="1" applyFill="1" applyBorder="1" applyAlignment="1" applyProtection="1">
      <alignment horizontal="left"/>
      <protection/>
    </xf>
    <xf numFmtId="0" fontId="16" fillId="21" borderId="0" xfId="0" applyFont="1" applyFill="1" applyBorder="1" applyAlignment="1" applyProtection="1">
      <alignment horizontal="center" vertical="center"/>
      <protection/>
    </xf>
    <xf numFmtId="0" fontId="11" fillId="21" borderId="0" xfId="0" applyFont="1" applyFill="1" applyBorder="1" applyAlignment="1" applyProtection="1">
      <alignment horizontal="center" vertical="center"/>
      <protection/>
    </xf>
    <xf numFmtId="168" fontId="10" fillId="21" borderId="0" xfId="0" applyNumberFormat="1" applyFont="1" applyFill="1" applyBorder="1" applyAlignment="1" applyProtection="1">
      <alignment horizontal="center"/>
      <protection/>
    </xf>
    <xf numFmtId="0" fontId="10" fillId="0" borderId="48" xfId="0" applyFont="1" applyFill="1" applyBorder="1" applyAlignment="1" applyProtection="1">
      <alignment horizontal="center" vertical="center"/>
      <protection locked="0"/>
    </xf>
    <xf numFmtId="0" fontId="10" fillId="0" borderId="60" xfId="0" applyFont="1" applyFill="1" applyBorder="1" applyAlignment="1" applyProtection="1">
      <alignment horizontal="center" vertical="center"/>
      <protection locked="0"/>
    </xf>
    <xf numFmtId="0" fontId="10" fillId="0" borderId="61" xfId="0" applyFont="1" applyFill="1" applyBorder="1" applyAlignment="1" applyProtection="1">
      <alignment horizontal="center" vertical="center"/>
      <protection locked="0"/>
    </xf>
    <xf numFmtId="0" fontId="2" fillId="0" borderId="0" xfId="0" applyFont="1" applyFill="1" applyAlignment="1" applyProtection="1">
      <alignment/>
      <protection/>
    </xf>
    <xf numFmtId="0" fontId="10" fillId="0" borderId="62" xfId="0" applyFont="1" applyFill="1" applyBorder="1" applyAlignment="1" applyProtection="1">
      <alignment horizontal="center" vertical="center"/>
      <protection locked="0"/>
    </xf>
    <xf numFmtId="0" fontId="10" fillId="0" borderId="72" xfId="0" applyFont="1" applyFill="1" applyBorder="1" applyAlignment="1" applyProtection="1">
      <alignment horizontal="center" vertical="center"/>
      <protection locked="0"/>
    </xf>
    <xf numFmtId="1" fontId="0" fillId="0" borderId="10" xfId="0" applyNumberFormat="1" applyFont="1" applyFill="1" applyBorder="1" applyAlignment="1" applyProtection="1">
      <alignment horizontal="center" vertical="center"/>
      <protection locked="0"/>
    </xf>
    <xf numFmtId="0" fontId="2" fillId="21" borderId="0" xfId="0" applyFont="1" applyFill="1" applyBorder="1" applyAlignment="1" applyProtection="1">
      <alignment horizontal="left" vertical="top"/>
      <protection/>
    </xf>
    <xf numFmtId="0" fontId="25" fillId="21" borderId="0" xfId="0" applyFont="1" applyFill="1" applyBorder="1" applyAlignment="1" applyProtection="1">
      <alignment horizontal="center" vertical="top"/>
      <protection/>
    </xf>
    <xf numFmtId="0" fontId="3" fillId="21" borderId="10" xfId="0" applyFont="1" applyFill="1" applyBorder="1" applyAlignment="1" applyProtection="1">
      <alignment horizontal="center" vertical="center"/>
      <protection/>
    </xf>
    <xf numFmtId="0" fontId="25" fillId="0" borderId="0" xfId="0" applyFont="1" applyFill="1" applyAlignment="1" applyProtection="1">
      <alignment horizontal="center"/>
      <protection/>
    </xf>
    <xf numFmtId="0" fontId="25" fillId="0" borderId="0" xfId="0" applyFont="1" applyFill="1" applyBorder="1" applyAlignment="1" applyProtection="1">
      <alignment horizontal="center"/>
      <protection/>
    </xf>
    <xf numFmtId="0" fontId="24" fillId="0" borderId="11" xfId="0" applyFont="1" applyBorder="1" applyAlignment="1">
      <alignment vertical="top" wrapText="1"/>
    </xf>
    <xf numFmtId="168" fontId="10" fillId="21" borderId="0" xfId="0" applyNumberFormat="1" applyFont="1" applyFill="1" applyBorder="1" applyAlignment="1" applyProtection="1">
      <alignment horizontal="center"/>
      <protection locked="0"/>
    </xf>
    <xf numFmtId="0" fontId="10" fillId="21" borderId="0" xfId="0" applyFont="1" applyFill="1" applyBorder="1" applyAlignment="1" applyProtection="1">
      <alignment/>
      <protection locked="0"/>
    </xf>
    <xf numFmtId="0" fontId="4" fillId="7" borderId="62" xfId="0" applyFont="1" applyFill="1" applyBorder="1" applyAlignment="1" applyProtection="1">
      <alignment horizontal="center" vertical="center"/>
      <protection/>
    </xf>
    <xf numFmtId="0" fontId="4" fillId="21" borderId="73" xfId="0" applyFont="1" applyFill="1" applyBorder="1" applyAlignment="1" applyProtection="1">
      <alignment horizontal="center" vertical="center"/>
      <protection/>
    </xf>
    <xf numFmtId="1" fontId="0" fillId="21" borderId="74" xfId="0" applyNumberFormat="1" applyFont="1" applyFill="1" applyBorder="1" applyAlignment="1" applyProtection="1">
      <alignment horizontal="center" vertical="center"/>
      <protection/>
    </xf>
    <xf numFmtId="0" fontId="12" fillId="21" borderId="75" xfId="0" applyFont="1" applyFill="1" applyBorder="1" applyAlignment="1" applyProtection="1">
      <alignment horizontal="center" vertical="center"/>
      <protection/>
    </xf>
    <xf numFmtId="0" fontId="4" fillId="21" borderId="76" xfId="0" applyFont="1" applyFill="1" applyBorder="1" applyAlignment="1" applyProtection="1">
      <alignment horizontal="center" vertical="center"/>
      <protection/>
    </xf>
    <xf numFmtId="1" fontId="4" fillId="21" borderId="18" xfId="0" applyNumberFormat="1" applyFont="1" applyFill="1" applyBorder="1" applyAlignment="1" applyProtection="1">
      <alignment horizontal="center" vertical="center"/>
      <protection/>
    </xf>
    <xf numFmtId="1" fontId="12" fillId="21" borderId="77" xfId="0" applyNumberFormat="1" applyFont="1" applyFill="1" applyBorder="1" applyAlignment="1" applyProtection="1">
      <alignment horizontal="center" vertical="center"/>
      <protection/>
    </xf>
    <xf numFmtId="0" fontId="12" fillId="21" borderId="78" xfId="0" applyFont="1" applyFill="1" applyBorder="1" applyAlignment="1" applyProtection="1">
      <alignment horizontal="center" vertical="center"/>
      <protection/>
    </xf>
    <xf numFmtId="0" fontId="0" fillId="21" borderId="0" xfId="0" applyFont="1" applyFill="1" applyBorder="1" applyAlignment="1" applyProtection="1">
      <alignment horizontal="center"/>
      <protection locked="0"/>
    </xf>
    <xf numFmtId="0" fontId="2" fillId="24" borderId="79" xfId="0" applyFont="1" applyFill="1" applyBorder="1" applyAlignment="1" applyProtection="1">
      <alignment horizontal="center" vertical="center"/>
      <protection/>
    </xf>
    <xf numFmtId="0" fontId="4" fillId="0" borderId="69" xfId="0" applyFont="1" applyFill="1" applyBorder="1" applyAlignment="1" applyProtection="1">
      <alignment horizontal="center" vertical="center"/>
      <protection locked="0"/>
    </xf>
    <xf numFmtId="0" fontId="4" fillId="0" borderId="80" xfId="0" applyFont="1" applyFill="1" applyBorder="1" applyAlignment="1" applyProtection="1">
      <alignment horizontal="center" vertical="center"/>
      <protection locked="0"/>
    </xf>
    <xf numFmtId="0" fontId="4" fillId="7" borderId="72" xfId="0" applyFont="1" applyFill="1" applyBorder="1" applyAlignment="1" applyProtection="1">
      <alignment horizontal="center" vertical="center"/>
      <protection/>
    </xf>
    <xf numFmtId="0" fontId="4" fillId="0" borderId="81" xfId="0" applyFont="1" applyFill="1" applyBorder="1" applyAlignment="1" applyProtection="1">
      <alignment horizontal="center" vertical="center"/>
      <protection locked="0"/>
    </xf>
    <xf numFmtId="0" fontId="2" fillId="24" borderId="82" xfId="0" applyFont="1" applyFill="1" applyBorder="1" applyAlignment="1" applyProtection="1">
      <alignment horizontal="center" vertical="center"/>
      <protection/>
    </xf>
    <xf numFmtId="0" fontId="4" fillId="21" borderId="57" xfId="0" applyFont="1" applyFill="1" applyBorder="1" applyAlignment="1" applyProtection="1">
      <alignment horizontal="left" vertical="center"/>
      <protection/>
    </xf>
    <xf numFmtId="0" fontId="4" fillId="21" borderId="58"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locked="0"/>
    </xf>
    <xf numFmtId="0" fontId="0" fillId="0" borderId="0" xfId="0" applyFont="1" applyFill="1" applyAlignment="1" applyProtection="1">
      <alignment horizontal="left" vertical="center"/>
      <protection locked="0"/>
    </xf>
    <xf numFmtId="1" fontId="0" fillId="0" borderId="0" xfId="0" applyNumberFormat="1" applyFont="1" applyFill="1" applyBorder="1" applyAlignment="1" applyProtection="1">
      <alignment horizontal="left" vertical="center"/>
      <protection locked="0"/>
    </xf>
    <xf numFmtId="0" fontId="23" fillId="0" borderId="31" xfId="0" applyFont="1" applyFill="1" applyBorder="1" applyAlignment="1" applyProtection="1">
      <alignment horizontal="left" vertical="center" wrapText="1"/>
      <protection locked="0"/>
    </xf>
    <xf numFmtId="0" fontId="2" fillId="0" borderId="0" xfId="0" applyFont="1" applyAlignment="1" applyProtection="1">
      <alignment vertical="center"/>
      <protection/>
    </xf>
    <xf numFmtId="173" fontId="2" fillId="0" borderId="0" xfId="0" applyNumberFormat="1" applyFont="1" applyFill="1" applyAlignment="1" applyProtection="1">
      <alignment vertical="center"/>
      <protection/>
    </xf>
    <xf numFmtId="1" fontId="2" fillId="0" borderId="0" xfId="0" applyNumberFormat="1" applyFont="1" applyFill="1" applyBorder="1" applyAlignment="1" applyProtection="1">
      <alignment vertical="center"/>
      <protection/>
    </xf>
    <xf numFmtId="0" fontId="0" fillId="0" borderId="0" xfId="0" applyFont="1" applyFill="1" applyBorder="1" applyAlignment="1" applyProtection="1">
      <alignment horizontal="left" vertical="center"/>
      <protection locked="0"/>
    </xf>
    <xf numFmtId="0" fontId="0" fillId="0" borderId="0" xfId="0" applyFont="1" applyFill="1" applyAlignment="1" applyProtection="1">
      <alignment horizontal="left" vertical="center"/>
      <protection locked="0"/>
    </xf>
    <xf numFmtId="0" fontId="2" fillId="0" borderId="0" xfId="0" applyFont="1" applyFill="1" applyAlignment="1" applyProtection="1">
      <alignment horizontal="left" vertical="center"/>
      <protection/>
    </xf>
    <xf numFmtId="0" fontId="14" fillId="21" borderId="12" xfId="0" applyFont="1" applyFill="1" applyBorder="1" applyAlignment="1" applyProtection="1">
      <alignment horizontal="center" vertical="center"/>
      <protection/>
    </xf>
    <xf numFmtId="0" fontId="14" fillId="21" borderId="80" xfId="0" applyFont="1" applyFill="1" applyBorder="1" applyAlignment="1" applyProtection="1">
      <alignment horizontal="center" vertical="center"/>
      <protection/>
    </xf>
    <xf numFmtId="0" fontId="33" fillId="21" borderId="0" xfId="0" applyFont="1" applyFill="1" applyBorder="1" applyAlignment="1" applyProtection="1">
      <alignment vertical="center" wrapText="1"/>
      <protection/>
    </xf>
    <xf numFmtId="0" fontId="0" fillId="0" borderId="10" xfId="0" applyFont="1" applyBorder="1" applyAlignment="1">
      <alignment vertical="top" wrapText="1"/>
    </xf>
    <xf numFmtId="0" fontId="25" fillId="21" borderId="0" xfId="0" applyFont="1" applyFill="1" applyBorder="1" applyAlignment="1" applyProtection="1">
      <alignment/>
      <protection/>
    </xf>
    <xf numFmtId="0" fontId="25" fillId="21" borderId="0" xfId="0" applyFont="1" applyFill="1" applyBorder="1" applyAlignment="1" applyProtection="1">
      <alignment vertical="center"/>
      <protection/>
    </xf>
    <xf numFmtId="0" fontId="33" fillId="21" borderId="0" xfId="0" applyFont="1" applyFill="1" applyBorder="1" applyAlignment="1" applyProtection="1">
      <alignment vertical="center"/>
      <protection/>
    </xf>
    <xf numFmtId="0" fontId="33" fillId="21" borderId="0" xfId="0" applyFont="1" applyFill="1" applyBorder="1" applyAlignment="1" applyProtection="1">
      <alignment/>
      <protection/>
    </xf>
    <xf numFmtId="0" fontId="23" fillId="0" borderId="83" xfId="0" applyFont="1" applyFill="1" applyBorder="1" applyAlignment="1" applyProtection="1">
      <alignment horizontal="left"/>
      <protection/>
    </xf>
    <xf numFmtId="0" fontId="23" fillId="0" borderId="27" xfId="0" applyFont="1" applyFill="1" applyBorder="1" applyAlignment="1" applyProtection="1">
      <alignment horizontal="left"/>
      <protection/>
    </xf>
    <xf numFmtId="1" fontId="4" fillId="0" borderId="10" xfId="0" applyNumberFormat="1" applyFont="1" applyFill="1" applyBorder="1" applyAlignment="1" applyProtection="1">
      <alignment horizontal="center" vertical="center"/>
      <protection/>
    </xf>
    <xf numFmtId="1" fontId="14" fillId="0" borderId="69" xfId="0" applyNumberFormat="1" applyFont="1" applyFill="1" applyBorder="1" applyAlignment="1" applyProtection="1">
      <alignment horizontal="center" vertical="center"/>
      <protection/>
    </xf>
    <xf numFmtId="1" fontId="4" fillId="0" borderId="65" xfId="0" applyNumberFormat="1" applyFont="1" applyFill="1" applyBorder="1" applyAlignment="1" applyProtection="1">
      <alignment horizontal="center" vertical="center"/>
      <protection/>
    </xf>
    <xf numFmtId="1" fontId="14" fillId="0" borderId="81" xfId="0" applyNumberFormat="1" applyFont="1" applyFill="1" applyBorder="1" applyAlignment="1" applyProtection="1">
      <alignment horizontal="center" vertical="center"/>
      <protection/>
    </xf>
    <xf numFmtId="0" fontId="4" fillId="21" borderId="0" xfId="0" applyFont="1" applyFill="1" applyBorder="1" applyAlignment="1" applyProtection="1">
      <alignment vertical="center"/>
      <protection/>
    </xf>
    <xf numFmtId="0" fontId="12" fillId="21" borderId="0" xfId="0" applyFont="1" applyFill="1" applyBorder="1" applyAlignment="1" applyProtection="1">
      <alignment vertical="center"/>
      <protection/>
    </xf>
    <xf numFmtId="0" fontId="13" fillId="21" borderId="0" xfId="0" applyFont="1" applyFill="1" applyBorder="1" applyAlignment="1" applyProtection="1">
      <alignment vertical="center"/>
      <protection/>
    </xf>
    <xf numFmtId="0" fontId="10" fillId="0" borderId="38" xfId="0" applyFont="1" applyFill="1" applyBorder="1" applyAlignment="1" applyProtection="1">
      <alignment horizontal="left"/>
      <protection locked="0"/>
    </xf>
    <xf numFmtId="0" fontId="10" fillId="21" borderId="28" xfId="0" applyFont="1" applyFill="1" applyBorder="1" applyAlignment="1" applyProtection="1">
      <alignment horizontal="center" vertical="center" wrapText="1"/>
      <protection/>
    </xf>
    <xf numFmtId="168" fontId="10" fillId="0" borderId="38" xfId="0" applyNumberFormat="1" applyFont="1" applyFill="1" applyBorder="1" applyAlignment="1" applyProtection="1">
      <alignment horizontal="center"/>
      <protection locked="0"/>
    </xf>
    <xf numFmtId="0" fontId="18" fillId="21" borderId="29" xfId="0" applyFont="1" applyFill="1" applyBorder="1" applyAlignment="1" applyProtection="1">
      <alignment horizontal="right" vertical="center" wrapText="1"/>
      <protection/>
    </xf>
    <xf numFmtId="0" fontId="18" fillId="21" borderId="37" xfId="0" applyFont="1" applyFill="1" applyBorder="1" applyAlignment="1" applyProtection="1">
      <alignment horizontal="right" vertical="center" wrapText="1"/>
      <protection/>
    </xf>
    <xf numFmtId="0" fontId="18" fillId="21" borderId="0" xfId="0" applyFont="1" applyFill="1" applyBorder="1" applyAlignment="1" applyProtection="1">
      <alignment horizontal="right" vertical="center" wrapText="1"/>
      <protection/>
    </xf>
    <xf numFmtId="0" fontId="18" fillId="21" borderId="30" xfId="0" applyFont="1" applyFill="1" applyBorder="1" applyAlignment="1" applyProtection="1">
      <alignment horizontal="right" vertical="center" wrapText="1"/>
      <protection/>
    </xf>
    <xf numFmtId="0" fontId="18" fillId="21" borderId="23" xfId="0" applyFont="1" applyFill="1" applyBorder="1" applyAlignment="1" applyProtection="1">
      <alignment horizontal="right" vertical="center" wrapText="1"/>
      <protection/>
    </xf>
    <xf numFmtId="0" fontId="18" fillId="21" borderId="33" xfId="0" applyFont="1" applyFill="1" applyBorder="1" applyAlignment="1" applyProtection="1">
      <alignment horizontal="right" vertical="center" wrapText="1"/>
      <protection/>
    </xf>
    <xf numFmtId="0" fontId="29" fillId="21" borderId="29" xfId="0" applyFont="1" applyFill="1" applyBorder="1" applyAlignment="1" applyProtection="1">
      <alignment horizontal="center" wrapText="1"/>
      <protection/>
    </xf>
    <xf numFmtId="0" fontId="29" fillId="21" borderId="0" xfId="0" applyFont="1" applyFill="1" applyBorder="1" applyAlignment="1" applyProtection="1">
      <alignment horizontal="center" wrapText="1"/>
      <protection/>
    </xf>
    <xf numFmtId="0" fontId="2" fillId="0" borderId="0" xfId="0" applyFont="1" applyFill="1" applyAlignment="1" applyProtection="1" quotePrefix="1">
      <alignment horizontal="center" vertical="center"/>
      <protection/>
    </xf>
    <xf numFmtId="0" fontId="2" fillId="24" borderId="42" xfId="0" applyFont="1" applyFill="1" applyBorder="1" applyAlignment="1" applyProtection="1">
      <alignment horizontal="center" vertical="center"/>
      <protection/>
    </xf>
    <xf numFmtId="0" fontId="2" fillId="24" borderId="43" xfId="0" applyFont="1" applyFill="1" applyBorder="1" applyAlignment="1" applyProtection="1">
      <alignment horizontal="center" vertical="center"/>
      <protection/>
    </xf>
    <xf numFmtId="0" fontId="2" fillId="24" borderId="50" xfId="0" applyFont="1" applyFill="1" applyBorder="1" applyAlignment="1" applyProtection="1">
      <alignment horizontal="center" vertical="center"/>
      <protection/>
    </xf>
    <xf numFmtId="0" fontId="4" fillId="0" borderId="39" xfId="0" applyFont="1" applyFill="1" applyBorder="1" applyAlignment="1" applyProtection="1">
      <alignment vertical="center" shrinkToFit="1"/>
      <protection locked="0"/>
    </xf>
    <xf numFmtId="0" fontId="4" fillId="0" borderId="55" xfId="0" applyFont="1" applyFill="1" applyBorder="1" applyAlignment="1" applyProtection="1">
      <alignment vertical="center" shrinkToFit="1"/>
      <protection locked="0"/>
    </xf>
    <xf numFmtId="0" fontId="4" fillId="0" borderId="39" xfId="0" applyFont="1" applyFill="1" applyBorder="1" applyAlignment="1" applyProtection="1">
      <alignment vertical="center"/>
      <protection locked="0"/>
    </xf>
    <xf numFmtId="0" fontId="4" fillId="0" borderId="55" xfId="0" applyFont="1" applyFill="1" applyBorder="1" applyAlignment="1" applyProtection="1">
      <alignment vertical="center"/>
      <protection locked="0"/>
    </xf>
    <xf numFmtId="0" fontId="4" fillId="0" borderId="57" xfId="0" applyFont="1" applyFill="1" applyBorder="1" applyAlignment="1" applyProtection="1">
      <alignment vertical="center"/>
      <protection locked="0"/>
    </xf>
    <xf numFmtId="0" fontId="4" fillId="0" borderId="66" xfId="0" applyFont="1" applyFill="1" applyBorder="1" applyAlignment="1" applyProtection="1">
      <alignment vertical="center"/>
      <protection locked="0"/>
    </xf>
    <xf numFmtId="0" fontId="4" fillId="0" borderId="53" xfId="0" applyFont="1" applyFill="1" applyBorder="1" applyAlignment="1" applyProtection="1">
      <alignment vertical="center"/>
      <protection locked="0"/>
    </xf>
    <xf numFmtId="0" fontId="4" fillId="0" borderId="58" xfId="0" applyFont="1" applyFill="1" applyBorder="1" applyAlignment="1" applyProtection="1">
      <alignment vertical="center"/>
      <protection locked="0"/>
    </xf>
    <xf numFmtId="0" fontId="15" fillId="21" borderId="43" xfId="0" applyFont="1" applyFill="1" applyBorder="1" applyAlignment="1" applyProtection="1">
      <alignment horizontal="right" vertical="center" wrapText="1"/>
      <protection/>
    </xf>
    <xf numFmtId="0" fontId="15" fillId="21" borderId="35" xfId="0" applyFont="1" applyFill="1" applyBorder="1" applyAlignment="1" applyProtection="1">
      <alignment horizontal="right" vertical="center" wrapText="1"/>
      <protection/>
    </xf>
    <xf numFmtId="0" fontId="23" fillId="0" borderId="0" xfId="0" applyFont="1" applyFill="1" applyAlignment="1" applyProtection="1">
      <alignment horizontal="center" vertical="center"/>
      <protection/>
    </xf>
    <xf numFmtId="0" fontId="2" fillId="24" borderId="84" xfId="0" applyFont="1" applyFill="1" applyBorder="1" applyAlignment="1" applyProtection="1">
      <alignment horizontal="center" vertical="center"/>
      <protection/>
    </xf>
    <xf numFmtId="0" fontId="2" fillId="24" borderId="85" xfId="0" applyFont="1" applyFill="1" applyBorder="1" applyAlignment="1" applyProtection="1">
      <alignment horizontal="center" vertical="center"/>
      <protection/>
    </xf>
    <xf numFmtId="0" fontId="2" fillId="24" borderId="21" xfId="0" applyFont="1" applyFill="1" applyBorder="1" applyAlignment="1" applyProtection="1">
      <alignment horizontal="center" vertical="center"/>
      <protection/>
    </xf>
    <xf numFmtId="0" fontId="2" fillId="24" borderId="86" xfId="0" applyFont="1" applyFill="1" applyBorder="1" applyAlignment="1" applyProtection="1">
      <alignment horizontal="center" vertical="center"/>
      <protection/>
    </xf>
    <xf numFmtId="0" fontId="10" fillId="0" borderId="38" xfId="0" applyFont="1" applyFill="1" applyBorder="1" applyAlignment="1" applyProtection="1">
      <alignment/>
      <protection locked="0"/>
    </xf>
    <xf numFmtId="0" fontId="10" fillId="21" borderId="29" xfId="0" applyFont="1" applyFill="1" applyBorder="1" applyAlignment="1" applyProtection="1">
      <alignment horizontal="center" vertical="center" wrapText="1"/>
      <protection/>
    </xf>
    <xf numFmtId="0" fontId="10" fillId="21" borderId="31" xfId="0" applyFont="1" applyFill="1" applyBorder="1" applyAlignment="1" applyProtection="1">
      <alignment horizontal="center" vertical="center" wrapText="1"/>
      <protection/>
    </xf>
    <xf numFmtId="0" fontId="10" fillId="21" borderId="0" xfId="0" applyFont="1" applyFill="1" applyBorder="1" applyAlignment="1" applyProtection="1">
      <alignment horizontal="center" vertical="center" wrapText="1"/>
      <protection/>
    </xf>
    <xf numFmtId="0" fontId="33" fillId="21" borderId="0" xfId="0" applyFont="1" applyFill="1" applyBorder="1" applyAlignment="1" applyProtection="1">
      <alignment vertical="center" wrapText="1"/>
      <protection/>
    </xf>
    <xf numFmtId="0" fontId="35" fillId="21" borderId="0" xfId="0" applyFont="1" applyFill="1" applyBorder="1" applyAlignment="1" applyProtection="1">
      <alignment vertical="center" wrapText="1"/>
      <protection/>
    </xf>
    <xf numFmtId="0" fontId="14" fillId="0" borderId="39" xfId="0" applyFont="1" applyFill="1" applyBorder="1" applyAlignment="1" applyProtection="1">
      <alignment horizontal="left" vertical="center"/>
      <protection/>
    </xf>
    <xf numFmtId="0" fontId="14" fillId="0" borderId="55" xfId="0" applyFont="1" applyFill="1" applyBorder="1" applyAlignment="1" applyProtection="1">
      <alignment horizontal="left" vertical="center"/>
      <protection/>
    </xf>
    <xf numFmtId="0" fontId="14" fillId="0" borderId="64" xfId="0" applyFont="1" applyFill="1" applyBorder="1" applyAlignment="1" applyProtection="1">
      <alignment horizontal="left" vertical="center"/>
      <protection/>
    </xf>
    <xf numFmtId="0" fontId="34" fillId="21" borderId="28" xfId="0" applyFont="1" applyFill="1" applyBorder="1" applyAlignment="1" applyProtection="1">
      <alignment horizontal="center" vertical="center" wrapText="1"/>
      <protection/>
    </xf>
    <xf numFmtId="0" fontId="34" fillId="21" borderId="29" xfId="0" applyFont="1" applyFill="1" applyBorder="1" applyAlignment="1" applyProtection="1">
      <alignment horizontal="center" vertical="center" wrapText="1"/>
      <protection/>
    </xf>
    <xf numFmtId="0" fontId="34" fillId="21" borderId="31" xfId="0" applyFont="1" applyFill="1" applyBorder="1" applyAlignment="1" applyProtection="1">
      <alignment horizontal="center" vertical="center" wrapText="1"/>
      <protection/>
    </xf>
    <xf numFmtId="0" fontId="34" fillId="21" borderId="0" xfId="0" applyFont="1" applyFill="1" applyBorder="1" applyAlignment="1" applyProtection="1">
      <alignment horizontal="center" vertical="center" wrapText="1"/>
      <protection/>
    </xf>
    <xf numFmtId="0" fontId="36" fillId="21" borderId="0" xfId="0" applyFont="1" applyFill="1" applyBorder="1" applyAlignment="1" applyProtection="1">
      <alignment horizontal="left" vertical="center" wrapText="1"/>
      <protection/>
    </xf>
    <xf numFmtId="0" fontId="36" fillId="21" borderId="30" xfId="0" applyFont="1" applyFill="1" applyBorder="1" applyAlignment="1" applyProtection="1">
      <alignment horizontal="left" vertical="center" wrapText="1"/>
      <protection/>
    </xf>
    <xf numFmtId="0" fontId="33" fillId="21" borderId="0" xfId="0" applyFont="1" applyFill="1" applyBorder="1" applyAlignment="1" applyProtection="1">
      <alignment vertical="center"/>
      <protection/>
    </xf>
    <xf numFmtId="0" fontId="33" fillId="21" borderId="30" xfId="0" applyFont="1" applyFill="1" applyBorder="1" applyAlignment="1" applyProtection="1">
      <alignment vertical="center"/>
      <protection/>
    </xf>
    <xf numFmtId="168" fontId="10" fillId="0" borderId="38" xfId="0" applyNumberFormat="1" applyFont="1" applyFill="1" applyBorder="1" applyAlignment="1" applyProtection="1">
      <alignment horizontal="center"/>
      <protection/>
    </xf>
    <xf numFmtId="0" fontId="10" fillId="0" borderId="38" xfId="0" applyFont="1" applyFill="1" applyBorder="1" applyAlignment="1" applyProtection="1">
      <alignment horizontal="left"/>
      <protection/>
    </xf>
    <xf numFmtId="0" fontId="26" fillId="21" borderId="29" xfId="0" applyFont="1" applyFill="1" applyBorder="1" applyAlignment="1" applyProtection="1">
      <alignment horizontal="center" vertical="center" wrapText="1"/>
      <protection/>
    </xf>
    <xf numFmtId="0" fontId="26" fillId="21" borderId="0" xfId="0" applyFont="1" applyFill="1" applyBorder="1" applyAlignment="1" applyProtection="1">
      <alignment horizontal="center" vertical="center" wrapText="1"/>
      <protection/>
    </xf>
    <xf numFmtId="0" fontId="27" fillId="21" borderId="0" xfId="0" applyFont="1" applyFill="1" applyBorder="1" applyAlignment="1" applyProtection="1">
      <alignment horizontal="center" vertical="center" wrapText="1"/>
      <protection/>
    </xf>
    <xf numFmtId="0" fontId="28" fillId="21" borderId="0" xfId="0" applyFont="1" applyFill="1" applyBorder="1" applyAlignment="1" applyProtection="1">
      <alignment horizontal="center" vertical="center" wrapText="1"/>
      <protection/>
    </xf>
    <xf numFmtId="0" fontId="10" fillId="0" borderId="38" xfId="0" applyFont="1" applyFill="1" applyBorder="1" applyAlignment="1" applyProtection="1">
      <alignment horizontal="center"/>
      <protection/>
    </xf>
    <xf numFmtId="0" fontId="2" fillId="21" borderId="87" xfId="0" applyFont="1" applyFill="1" applyBorder="1" applyAlignment="1" applyProtection="1">
      <alignment horizontal="center"/>
      <protection/>
    </xf>
    <xf numFmtId="0" fontId="0" fillId="0" borderId="38" xfId="0" applyFont="1" applyFill="1" applyBorder="1" applyAlignment="1" applyProtection="1">
      <alignment horizontal="center"/>
      <protection locked="0"/>
    </xf>
    <xf numFmtId="0" fontId="0" fillId="0" borderId="27" xfId="0" applyFont="1" applyFill="1" applyBorder="1" applyAlignment="1" applyProtection="1">
      <alignment horizontal="left"/>
      <protection locked="0"/>
    </xf>
    <xf numFmtId="0" fontId="0" fillId="0" borderId="88" xfId="0" applyFont="1" applyFill="1" applyBorder="1" applyAlignment="1" applyProtection="1">
      <alignment horizontal="left"/>
      <protection locked="0"/>
    </xf>
    <xf numFmtId="0" fontId="0" fillId="0" borderId="52" xfId="0" applyFont="1" applyFill="1" applyBorder="1" applyAlignment="1" applyProtection="1">
      <alignment horizontal="left"/>
      <protection locked="0"/>
    </xf>
    <xf numFmtId="0" fontId="0" fillId="0" borderId="53" xfId="0" applyFont="1" applyFill="1" applyBorder="1" applyAlignment="1" applyProtection="1">
      <alignment horizontal="left"/>
      <protection locked="0"/>
    </xf>
    <xf numFmtId="0" fontId="0" fillId="0" borderId="58" xfId="0" applyFont="1" applyFill="1" applyBorder="1" applyAlignment="1" applyProtection="1">
      <alignment horizontal="left"/>
      <protection locked="0"/>
    </xf>
    <xf numFmtId="0" fontId="0" fillId="0" borderId="54" xfId="0" applyFont="1" applyFill="1" applyBorder="1" applyAlignment="1" applyProtection="1">
      <alignment horizontal="left"/>
      <protection locked="0"/>
    </xf>
    <xf numFmtId="0" fontId="0" fillId="0" borderId="55" xfId="0" applyFont="1" applyFill="1" applyBorder="1" applyAlignment="1" applyProtection="1">
      <alignment horizontal="left"/>
      <protection locked="0"/>
    </xf>
    <xf numFmtId="0" fontId="0" fillId="0" borderId="57" xfId="0" applyFont="1" applyFill="1" applyBorder="1" applyAlignment="1" applyProtection="1">
      <alignment horizontal="left"/>
      <protection locked="0"/>
    </xf>
    <xf numFmtId="0" fontId="10" fillId="0" borderId="66" xfId="0" applyFont="1" applyFill="1" applyBorder="1" applyAlignment="1" applyProtection="1">
      <alignment horizontal="center" vertical="center"/>
      <protection locked="0"/>
    </xf>
    <xf numFmtId="0" fontId="10" fillId="0" borderId="70" xfId="0" applyFont="1" applyFill="1" applyBorder="1" applyAlignment="1" applyProtection="1">
      <alignment horizontal="center" vertical="center"/>
      <protection locked="0"/>
    </xf>
    <xf numFmtId="0" fontId="10" fillId="0" borderId="51" xfId="0" applyFont="1" applyFill="1" applyBorder="1" applyAlignment="1" applyProtection="1">
      <alignment horizontal="left"/>
      <protection/>
    </xf>
    <xf numFmtId="0" fontId="14" fillId="0" borderId="66" xfId="0" applyFont="1" applyFill="1" applyBorder="1" applyAlignment="1" applyProtection="1">
      <alignment horizontal="left" vertical="center"/>
      <protection/>
    </xf>
    <xf numFmtId="0" fontId="14" fillId="0" borderId="53" xfId="0" applyFont="1" applyFill="1" applyBorder="1" applyAlignment="1" applyProtection="1">
      <alignment horizontal="left" vertical="center"/>
      <protection/>
    </xf>
    <xf numFmtId="0" fontId="14" fillId="0" borderId="70" xfId="0" applyFont="1" applyFill="1" applyBorder="1" applyAlignment="1" applyProtection="1">
      <alignment horizontal="left" vertical="center"/>
      <protection/>
    </xf>
    <xf numFmtId="0" fontId="10" fillId="21" borderId="83" xfId="0" applyFont="1" applyFill="1" applyBorder="1" applyAlignment="1" applyProtection="1">
      <alignment horizontal="center"/>
      <protection/>
    </xf>
    <xf numFmtId="0" fontId="10" fillId="21" borderId="27" xfId="0" applyFont="1" applyFill="1" applyBorder="1" applyAlignment="1" applyProtection="1">
      <alignment horizontal="center"/>
      <protection/>
    </xf>
    <xf numFmtId="0" fontId="10" fillId="21" borderId="88" xfId="0" applyFont="1" applyFill="1" applyBorder="1" applyAlignment="1" applyProtection="1">
      <alignment horizontal="center"/>
      <protection/>
    </xf>
    <xf numFmtId="0" fontId="2" fillId="21" borderId="89" xfId="0" applyFont="1" applyFill="1" applyBorder="1" applyAlignment="1" applyProtection="1">
      <alignment horizontal="center"/>
      <protection/>
    </xf>
    <xf numFmtId="0" fontId="2" fillId="0" borderId="90" xfId="0" applyFont="1" applyFill="1" applyBorder="1" applyAlignment="1" applyProtection="1">
      <alignment horizontal="center"/>
      <protection locked="0"/>
    </xf>
    <xf numFmtId="0" fontId="2" fillId="0" borderId="38" xfId="0" applyFont="1" applyFill="1" applyBorder="1" applyAlignment="1" applyProtection="1">
      <alignment horizontal="center"/>
      <protection locked="0"/>
    </xf>
    <xf numFmtId="0" fontId="2" fillId="21" borderId="54" xfId="0" applyFont="1" applyFill="1" applyBorder="1" applyAlignment="1" applyProtection="1">
      <alignment horizontal="center" wrapText="1"/>
      <protection/>
    </xf>
    <xf numFmtId="0" fontId="2" fillId="21" borderId="64" xfId="0" applyFont="1" applyFill="1" applyBorder="1" applyAlignment="1" applyProtection="1">
      <alignment horizontal="center" wrapText="1"/>
      <protection/>
    </xf>
    <xf numFmtId="0" fontId="10" fillId="0" borderId="54" xfId="0" applyFont="1" applyFill="1" applyBorder="1" applyAlignment="1" applyProtection="1">
      <alignment horizontal="center" vertical="center"/>
      <protection locked="0"/>
    </xf>
    <xf numFmtId="0" fontId="10" fillId="0" borderId="64" xfId="0" applyFont="1" applyFill="1" applyBorder="1" applyAlignment="1" applyProtection="1">
      <alignment horizontal="center" vertical="center"/>
      <protection locked="0"/>
    </xf>
    <xf numFmtId="0" fontId="10" fillId="0" borderId="39" xfId="0" applyFont="1" applyFill="1" applyBorder="1" applyAlignment="1" applyProtection="1">
      <alignment horizontal="center" vertical="center"/>
      <protection locked="0"/>
    </xf>
    <xf numFmtId="0" fontId="2" fillId="21" borderId="39" xfId="0" applyFont="1" applyFill="1" applyBorder="1" applyAlignment="1" applyProtection="1">
      <alignment horizontal="center" wrapText="1"/>
      <protection/>
    </xf>
    <xf numFmtId="0" fontId="10" fillId="0" borderId="52" xfId="0" applyFont="1" applyFill="1" applyBorder="1" applyAlignment="1" applyProtection="1">
      <alignment horizontal="center" vertical="center"/>
      <protection locked="0"/>
    </xf>
    <xf numFmtId="0" fontId="12" fillId="0" borderId="38" xfId="0" applyFont="1" applyFill="1" applyBorder="1" applyAlignment="1" applyProtection="1">
      <alignment horizontal="center"/>
      <protection/>
    </xf>
    <xf numFmtId="0" fontId="5" fillId="0" borderId="21" xfId="0" applyFont="1" applyBorder="1" applyAlignment="1">
      <alignment vertical="top" wrapText="1"/>
    </xf>
    <xf numFmtId="0" fontId="0" fillId="0" borderId="91" xfId="0" applyBorder="1" applyAlignment="1">
      <alignment vertical="top" wrapText="1"/>
    </xf>
    <xf numFmtId="0" fontId="6" fillId="25" borderId="92" xfId="0" applyFont="1" applyFill="1" applyBorder="1" applyAlignment="1">
      <alignment horizontal="center" vertical="top"/>
    </xf>
    <xf numFmtId="0" fontId="6" fillId="25" borderId="93" xfId="0" applyFont="1" applyFill="1" applyBorder="1" applyAlignment="1">
      <alignment horizontal="center" vertical="top"/>
    </xf>
    <xf numFmtId="0" fontId="6" fillId="25" borderId="94" xfId="0" applyFont="1" applyFill="1" applyBorder="1" applyAlignment="1">
      <alignment horizontal="center" vertical="top"/>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13">
    <dxf/>
    <dxf/>
    <dxf/>
    <dxf/>
    <dxf>
      <font>
        <b/>
        <i val="0"/>
        <color indexed="9"/>
      </font>
      <fill>
        <patternFill>
          <bgColor indexed="10"/>
        </patternFill>
      </fill>
    </dxf>
    <dxf>
      <font>
        <b/>
        <i val="0"/>
        <color indexed="9"/>
      </font>
      <fill>
        <patternFill>
          <bgColor indexed="10"/>
        </patternFill>
      </fill>
    </dxf>
    <dxf>
      <font>
        <b/>
        <i val="0"/>
      </font>
      <fill>
        <patternFill>
          <bgColor indexed="10"/>
        </patternFill>
      </fill>
    </dxf>
    <dxf>
      <font>
        <b/>
        <i val="0"/>
        <color indexed="9"/>
      </font>
      <fill>
        <patternFill>
          <bgColor indexed="10"/>
        </patternFill>
      </fill>
    </dxf>
    <dxf>
      <font>
        <b/>
        <i val="0"/>
        <color indexed="9"/>
      </font>
      <fill>
        <patternFill>
          <bgColor indexed="10"/>
        </patternFill>
      </fill>
    </dxf>
    <dxf>
      <font>
        <b/>
        <i val="0"/>
      </font>
      <fill>
        <patternFill>
          <bgColor indexed="10"/>
        </patternFill>
      </fill>
    </dxf>
    <dxf>
      <font>
        <b/>
        <i val="0"/>
      </font>
      <fill>
        <patternFill>
          <bgColor indexed="10"/>
        </patternFill>
      </fill>
    </dxf>
    <dxf>
      <font>
        <b/>
        <i val="0"/>
        <color indexed="10"/>
      </font>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41</xdr:row>
      <xdr:rowOff>0</xdr:rowOff>
    </xdr:from>
    <xdr:to>
      <xdr:col>22</xdr:col>
      <xdr:colOff>542925</xdr:colOff>
      <xdr:row>41</xdr:row>
      <xdr:rowOff>0</xdr:rowOff>
    </xdr:to>
    <xdr:sp>
      <xdr:nvSpPr>
        <xdr:cNvPr id="1" name="Text Box 2"/>
        <xdr:cNvSpPr txBox="1">
          <a:spLocks noChangeArrowheads="1"/>
        </xdr:cNvSpPr>
      </xdr:nvSpPr>
      <xdr:spPr>
        <a:xfrm>
          <a:off x="9525" y="7124700"/>
          <a:ext cx="8324850" cy="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 — </a:t>
          </a:r>
          <a:r>
            <a:rPr lang="en-US" cap="none" sz="1000" b="0" i="0" u="none" baseline="0">
              <a:solidFill>
                <a:srgbClr val="000000"/>
              </a:solidFill>
              <a:latin typeface="Wingdings"/>
              <a:ea typeface="Wingdings"/>
              <a:cs typeface="Wingdings"/>
            </a:rPr>
            <a:t>"</a:t>
          </a:r>
          <a:r>
            <a:rPr lang="en-US" cap="none" sz="1000" b="0" i="0" u="none" baseline="0">
              <a:solidFill>
                <a:srgbClr val="000000"/>
              </a:solidFill>
              <a:latin typeface="Arial"/>
              <a:ea typeface="Arial"/>
              <a:cs typeface="Arial"/>
            </a:rPr>
            <a:t> — — — —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Wingdings"/>
              <a:ea typeface="Wingdings"/>
              <a:cs typeface="Wingdings"/>
            </a:rPr>
            <a:t>"</a:t>
          </a:r>
          <a:r>
            <a:rPr lang="en-US" cap="none" sz="1000" b="0" i="0" u="none" baseline="0">
              <a:solidFill>
                <a:srgbClr val="000000"/>
              </a:solidFill>
              <a:latin typeface="Arial"/>
              <a:ea typeface="Arial"/>
              <a:cs typeface="Arial"/>
            </a:rPr>
            <a:t>  — — — —   2. Ausfertigung   — — — —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Wingdings"/>
              <a:ea typeface="Wingdings"/>
              <a:cs typeface="Wingdings"/>
            </a:rPr>
            <a:t>"</a:t>
          </a:r>
          <a:r>
            <a:rPr lang="en-US" cap="none" sz="1000" b="0" i="0" u="none" baseline="0">
              <a:solidFill>
                <a:srgbClr val="000000"/>
              </a:solidFill>
              <a:latin typeface="Arial"/>
              <a:ea typeface="Arial"/>
              <a:cs typeface="Arial"/>
            </a:rPr>
            <a:t> — — — —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Wingdings"/>
              <a:ea typeface="Wingdings"/>
              <a:cs typeface="Wingdings"/>
            </a:rPr>
            <a:t>"</a:t>
          </a:r>
          <a:r>
            <a:rPr lang="en-US" cap="none" sz="1000" b="0" i="0" u="none" baseline="0">
              <a:solidFill>
                <a:srgbClr val="000000"/>
              </a:solidFill>
              <a:latin typeface="Arial"/>
              <a:ea typeface="Arial"/>
              <a:cs typeface="Arial"/>
            </a:rPr>
            <a:t> — — — —  </a:t>
          </a:r>
          <a:r>
            <a:rPr lang="en-US" cap="none" sz="1000" b="0" i="0" u="none" baseline="0">
              <a:solidFill>
                <a:srgbClr val="000000"/>
              </a:solidFill>
              <a:latin typeface="Wingdings"/>
              <a:ea typeface="Wingdings"/>
              <a:cs typeface="Wingdings"/>
            </a:rPr>
            <a:t>"</a:t>
          </a:r>
          <a:r>
            <a:rPr lang="en-US" cap="none" sz="1000" b="0" i="0" u="none" baseline="0">
              <a:solidFill>
                <a:srgbClr val="000000"/>
              </a:solidFill>
              <a:latin typeface="Arial"/>
              <a:ea typeface="Arial"/>
              <a:cs typeface="Arial"/>
            </a:rPr>
            <a:t> — —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44</xdr:row>
      <xdr:rowOff>0</xdr:rowOff>
    </xdr:from>
    <xdr:to>
      <xdr:col>16</xdr:col>
      <xdr:colOff>457200</xdr:colOff>
      <xdr:row>44</xdr:row>
      <xdr:rowOff>0</xdr:rowOff>
    </xdr:to>
    <xdr:sp>
      <xdr:nvSpPr>
        <xdr:cNvPr id="1" name="Text Box 29"/>
        <xdr:cNvSpPr txBox="1">
          <a:spLocks noChangeArrowheads="1"/>
        </xdr:cNvSpPr>
      </xdr:nvSpPr>
      <xdr:spPr>
        <a:xfrm>
          <a:off x="9525" y="8972550"/>
          <a:ext cx="6991350" cy="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 — </a:t>
          </a:r>
          <a:r>
            <a:rPr lang="en-US" cap="none" sz="1000" b="0" i="0" u="none" baseline="0">
              <a:solidFill>
                <a:srgbClr val="000000"/>
              </a:solidFill>
              <a:latin typeface="Wingdings"/>
              <a:ea typeface="Wingdings"/>
              <a:cs typeface="Wingdings"/>
            </a:rPr>
            <a:t>"</a:t>
          </a:r>
          <a:r>
            <a:rPr lang="en-US" cap="none" sz="1000" b="0" i="0" u="none" baseline="0">
              <a:solidFill>
                <a:srgbClr val="000000"/>
              </a:solidFill>
              <a:latin typeface="Arial"/>
              <a:ea typeface="Arial"/>
              <a:cs typeface="Arial"/>
            </a:rPr>
            <a:t> — — — —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Wingdings"/>
              <a:ea typeface="Wingdings"/>
              <a:cs typeface="Wingdings"/>
            </a:rPr>
            <a:t>"</a:t>
          </a:r>
          <a:r>
            <a:rPr lang="en-US" cap="none" sz="1000" b="0" i="0" u="none" baseline="0">
              <a:solidFill>
                <a:srgbClr val="000000"/>
              </a:solidFill>
              <a:latin typeface="Arial"/>
              <a:ea typeface="Arial"/>
              <a:cs typeface="Arial"/>
            </a:rPr>
            <a:t>  — — — —   2. Ausfertigung   — — — —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Wingdings"/>
              <a:ea typeface="Wingdings"/>
              <a:cs typeface="Wingdings"/>
            </a:rPr>
            <a:t>"</a:t>
          </a:r>
          <a:r>
            <a:rPr lang="en-US" cap="none" sz="1000" b="0" i="0" u="none" baseline="0">
              <a:solidFill>
                <a:srgbClr val="000000"/>
              </a:solidFill>
              <a:latin typeface="Arial"/>
              <a:ea typeface="Arial"/>
              <a:cs typeface="Arial"/>
            </a:rPr>
            <a:t> — — — —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Wingdings"/>
              <a:ea typeface="Wingdings"/>
              <a:cs typeface="Wingdings"/>
            </a:rPr>
            <a:t>"</a:t>
          </a:r>
          <a:r>
            <a:rPr lang="en-US" cap="none" sz="1000" b="0" i="0" u="none" baseline="0">
              <a:solidFill>
                <a:srgbClr val="000000"/>
              </a:solidFill>
              <a:latin typeface="Arial"/>
              <a:ea typeface="Arial"/>
              <a:cs typeface="Arial"/>
            </a:rPr>
            <a:t> — — — —  </a:t>
          </a:r>
          <a:r>
            <a:rPr lang="en-US" cap="none" sz="1000" b="0" i="0" u="none" baseline="0">
              <a:solidFill>
                <a:srgbClr val="000000"/>
              </a:solidFill>
              <a:latin typeface="Wingdings"/>
              <a:ea typeface="Wingdings"/>
              <a:cs typeface="Wingdings"/>
            </a:rPr>
            <a:t>"</a:t>
          </a:r>
          <a:r>
            <a:rPr lang="en-US" cap="none" sz="1000" b="0" i="0" u="none" baseline="0">
              <a:solidFill>
                <a:srgbClr val="000000"/>
              </a:solidFill>
              <a:latin typeface="Arial"/>
              <a:ea typeface="Arial"/>
              <a:cs typeface="Arial"/>
            </a:rPr>
            <a:t> — —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pBmG"/>
  <dimension ref="A1:AP65"/>
  <sheetViews>
    <sheetView tabSelected="1" zoomScalePageLayoutView="0" workbookViewId="0" topLeftCell="A1">
      <selection activeCell="W36" sqref="W36"/>
    </sheetView>
  </sheetViews>
  <sheetFormatPr defaultColWidth="11.421875" defaultRowHeight="12.75"/>
  <cols>
    <col min="1" max="1" width="9.8515625" style="4" customWidth="1"/>
    <col min="2" max="2" width="7.8515625" style="128" customWidth="1"/>
    <col min="3" max="3" width="6.140625" style="1" customWidth="1"/>
    <col min="4" max="4" width="5.8515625" style="1" customWidth="1"/>
    <col min="5" max="6" width="4.421875" style="1" customWidth="1"/>
    <col min="7" max="7" width="5.7109375" style="1" customWidth="1"/>
    <col min="8" max="9" width="4.421875" style="1" customWidth="1"/>
    <col min="10" max="10" width="5.7109375" style="1" customWidth="1"/>
    <col min="11" max="12" width="4.421875" style="1" customWidth="1"/>
    <col min="13" max="13" width="5.7109375" style="1" customWidth="1"/>
    <col min="14" max="15" width="4.421875" style="1" customWidth="1"/>
    <col min="16" max="16" width="5.7109375" style="1" customWidth="1"/>
    <col min="17" max="17" width="2.57421875" style="1" customWidth="1"/>
    <col min="18" max="19" width="5.7109375" style="1" customWidth="1"/>
    <col min="20" max="20" width="4.421875" style="1" bestFit="1" customWidth="1"/>
    <col min="21" max="21" width="5.7109375" style="1" customWidth="1"/>
    <col min="22" max="22" width="4.7109375" style="1" customWidth="1"/>
    <col min="23" max="23" width="76.140625" style="143" customWidth="1"/>
    <col min="24" max="24" width="12.28125" style="198" hidden="1" customWidth="1"/>
    <col min="25" max="25" width="7.8515625" style="132" hidden="1" customWidth="1"/>
    <col min="26" max="26" width="5.140625" style="132" hidden="1" customWidth="1"/>
    <col min="27" max="27" width="6.7109375" style="132" hidden="1" customWidth="1"/>
    <col min="28" max="29" width="6.421875" style="132" hidden="1" customWidth="1"/>
    <col min="30" max="30" width="4.28125" style="132" hidden="1" customWidth="1"/>
    <col min="31" max="31" width="6.140625" style="130" hidden="1" customWidth="1"/>
    <col min="32" max="32" width="8.00390625" style="112" bestFit="1" customWidth="1"/>
    <col min="33" max="33" width="22.00390625" style="112" customWidth="1"/>
    <col min="34" max="34" width="28.00390625" style="261" customWidth="1"/>
    <col min="35" max="35" width="15.140625" style="131" customWidth="1"/>
    <col min="36" max="39" width="11.421875" style="113" customWidth="1"/>
    <col min="40" max="16384" width="11.421875" style="1" customWidth="1"/>
  </cols>
  <sheetData>
    <row r="1" spans="1:40" ht="15.75" customHeight="1">
      <c r="A1" s="280" t="s">
        <v>93</v>
      </c>
      <c r="B1" s="310"/>
      <c r="C1" s="310"/>
      <c r="D1" s="288" t="s">
        <v>86</v>
      </c>
      <c r="E1" s="288"/>
      <c r="F1" s="288"/>
      <c r="G1" s="288"/>
      <c r="H1" s="288"/>
      <c r="I1" s="288"/>
      <c r="J1" s="288"/>
      <c r="K1" s="288"/>
      <c r="L1" s="288"/>
      <c r="M1" s="288"/>
      <c r="N1" s="288"/>
      <c r="O1" s="288"/>
      <c r="P1" s="288"/>
      <c r="Q1" s="137"/>
      <c r="R1" s="137"/>
      <c r="S1" s="137"/>
      <c r="T1" s="137"/>
      <c r="U1" s="137"/>
      <c r="V1" s="138"/>
      <c r="W1" s="252"/>
      <c r="X1" s="199" t="s">
        <v>60</v>
      </c>
      <c r="Y1" s="192">
        <f>MODE(X3:X6)</f>
        <v>0</v>
      </c>
      <c r="Z1" s="192"/>
      <c r="AA1" s="304" t="s">
        <v>64</v>
      </c>
      <c r="AB1" s="304"/>
      <c r="AC1" s="193"/>
      <c r="AD1" s="193"/>
      <c r="AE1" s="132"/>
      <c r="AF1" s="256" t="s">
        <v>67</v>
      </c>
      <c r="AG1" s="112" t="s">
        <v>68</v>
      </c>
      <c r="AH1" s="112" t="s">
        <v>69</v>
      </c>
      <c r="AI1" s="131" t="s">
        <v>3</v>
      </c>
      <c r="AN1" s="113"/>
    </row>
    <row r="2" spans="1:42" ht="12" customHeight="1">
      <c r="A2" s="311"/>
      <c r="B2" s="312"/>
      <c r="C2" s="312"/>
      <c r="D2" s="289"/>
      <c r="E2" s="289"/>
      <c r="F2" s="289"/>
      <c r="G2" s="289"/>
      <c r="H2" s="289"/>
      <c r="I2" s="289"/>
      <c r="J2" s="289"/>
      <c r="K2" s="289"/>
      <c r="L2" s="289"/>
      <c r="M2" s="289"/>
      <c r="N2" s="289"/>
      <c r="O2" s="289"/>
      <c r="P2" s="289"/>
      <c r="Q2" s="42"/>
      <c r="R2" s="267" t="s">
        <v>91</v>
      </c>
      <c r="S2" s="8"/>
      <c r="T2" s="8"/>
      <c r="U2" s="8"/>
      <c r="V2" s="53"/>
      <c r="W2" s="253"/>
      <c r="X2" s="198" t="s">
        <v>62</v>
      </c>
      <c r="Y2" s="194" t="s">
        <v>63</v>
      </c>
      <c r="Z2" s="194" t="s">
        <v>52</v>
      </c>
      <c r="AA2" s="193" t="s">
        <v>57</v>
      </c>
      <c r="AB2" s="193" t="s">
        <v>54</v>
      </c>
      <c r="AC2" s="193" t="s">
        <v>83</v>
      </c>
      <c r="AD2" s="193" t="s">
        <v>61</v>
      </c>
      <c r="AE2" s="130" t="s">
        <v>50</v>
      </c>
      <c r="AF2" s="256"/>
      <c r="AH2" s="112"/>
      <c r="AN2" s="113"/>
      <c r="AO2" s="113"/>
      <c r="AP2" s="113"/>
    </row>
    <row r="3" spans="1:42" ht="12" customHeight="1">
      <c r="A3" s="311"/>
      <c r="B3" s="312"/>
      <c r="C3" s="312"/>
      <c r="D3" s="289"/>
      <c r="E3" s="289"/>
      <c r="F3" s="289"/>
      <c r="G3" s="289"/>
      <c r="H3" s="289"/>
      <c r="I3" s="289"/>
      <c r="J3" s="289"/>
      <c r="K3" s="289"/>
      <c r="L3" s="289"/>
      <c r="M3" s="289"/>
      <c r="N3" s="289"/>
      <c r="O3" s="289"/>
      <c r="P3" s="289"/>
      <c r="Q3" s="8"/>
      <c r="R3" s="8"/>
      <c r="S3" s="8"/>
      <c r="T3" s="8"/>
      <c r="U3" s="8"/>
      <c r="V3" s="53"/>
      <c r="W3" s="254"/>
      <c r="X3" s="198">
        <f ca="1">IF(ISNUMBER(INDIRECT(AA3)),INDIRECT(AA3)+(INDIRECT(AB3)/100000)+IF(ISNUMBER(INDIRECT(AC3)),INDIRECT(AC3)/100000000,0),0)</f>
        <v>0</v>
      </c>
      <c r="Y3" s="194">
        <f>IF(AND(X3=$Y$1,$Y$1&gt;0),ROW()-2,0)</f>
        <v>0</v>
      </c>
      <c r="Z3" s="195">
        <f>5-RANK(X3,$X$3:$X$6,0)</f>
        <v>4</v>
      </c>
      <c r="AA3" s="192" t="str">
        <f>ADDRESS(AD3,21)</f>
        <v>$U$25</v>
      </c>
      <c r="AB3" s="192" t="str">
        <f>ADDRESS(AD3,19)</f>
        <v>$S$25</v>
      </c>
      <c r="AC3" s="192" t="str">
        <f>ADDRESS(AD3,20)</f>
        <v>$T$25</v>
      </c>
      <c r="AD3" s="192">
        <v>25</v>
      </c>
      <c r="AE3" s="140">
        <f ca="1">INDIRECT(ADDRESS(AD3,22))</f>
      </c>
      <c r="AF3" s="256" t="s">
        <v>95</v>
      </c>
      <c r="AG3" s="112" t="s">
        <v>114</v>
      </c>
      <c r="AH3" s="112" t="s">
        <v>111</v>
      </c>
      <c r="AI3" s="290" t="s">
        <v>117</v>
      </c>
      <c r="AN3" s="113"/>
      <c r="AO3" s="113"/>
      <c r="AP3" s="113"/>
    </row>
    <row r="4" spans="1:42" ht="12" customHeight="1">
      <c r="A4" s="311"/>
      <c r="B4" s="312"/>
      <c r="C4" s="312"/>
      <c r="D4" s="289"/>
      <c r="E4" s="289"/>
      <c r="F4" s="289"/>
      <c r="G4" s="289"/>
      <c r="H4" s="289"/>
      <c r="I4" s="289"/>
      <c r="J4" s="289"/>
      <c r="K4" s="289"/>
      <c r="L4" s="289"/>
      <c r="M4" s="289"/>
      <c r="N4" s="289"/>
      <c r="O4" s="289"/>
      <c r="P4" s="289"/>
      <c r="Q4" s="8"/>
      <c r="R4" s="8"/>
      <c r="S4" s="8"/>
      <c r="T4" s="8"/>
      <c r="U4" s="8"/>
      <c r="V4" s="53"/>
      <c r="W4" s="252"/>
      <c r="X4" s="198">
        <f ca="1">IF(ISNUMBER(INDIRECT(AA4)),INDIRECT(AA4)+(INDIRECT(AB4)/100000)+IF(ISNUMBER(INDIRECT(AC4)),INDIRECT(AC4)/100000000,0),0)</f>
        <v>0</v>
      </c>
      <c r="Y4" s="194">
        <f>IF(AND(X4=$Y$1,$Y$1&gt;0),ROW()-2,0)</f>
        <v>0</v>
      </c>
      <c r="Z4" s="195">
        <f>5-RANK(X4,$X$3:$X$6,0)</f>
        <v>4</v>
      </c>
      <c r="AA4" s="192" t="str">
        <f>ADDRESS(AD4,21)</f>
        <v>$U$38</v>
      </c>
      <c r="AB4" s="192" t="str">
        <f>ADDRESS(AD4,19)</f>
        <v>$S$38</v>
      </c>
      <c r="AC4" s="192" t="str">
        <f>ADDRESS(AD4,20)</f>
        <v>$T$38</v>
      </c>
      <c r="AD4" s="192">
        <f>AD3+13</f>
        <v>38</v>
      </c>
      <c r="AE4" s="140">
        <f ca="1">INDIRECT(ADDRESS(AD4,22))</f>
      </c>
      <c r="AF4" s="256" t="s">
        <v>95</v>
      </c>
      <c r="AG4" s="257" t="s">
        <v>116</v>
      </c>
      <c r="AH4" s="112" t="s">
        <v>113</v>
      </c>
      <c r="AI4" s="131" t="s">
        <v>70</v>
      </c>
      <c r="AN4" s="113"/>
      <c r="AO4" s="113"/>
      <c r="AP4" s="113"/>
    </row>
    <row r="5" spans="1:42" ht="12" customHeight="1">
      <c r="A5" s="311"/>
      <c r="B5" s="312"/>
      <c r="C5" s="312"/>
      <c r="D5" s="39"/>
      <c r="E5" s="139"/>
      <c r="F5" s="139"/>
      <c r="G5" s="139"/>
      <c r="H5" s="37"/>
      <c r="I5" s="37"/>
      <c r="J5" s="37"/>
      <c r="K5" s="38"/>
      <c r="L5" s="38"/>
      <c r="M5" s="7"/>
      <c r="N5" s="7"/>
      <c r="O5" s="7"/>
      <c r="P5" s="8"/>
      <c r="Q5" s="8"/>
      <c r="R5" s="8"/>
      <c r="S5" s="8"/>
      <c r="T5" s="8"/>
      <c r="U5" s="8"/>
      <c r="V5" s="53"/>
      <c r="W5" s="252"/>
      <c r="X5" s="198">
        <f ca="1">IF(ISNUMBER(INDIRECT(AA5)),INDIRECT(AA5)+(INDIRECT(AB5)/100000)+IF(ISNUMBER(INDIRECT(AC5)),INDIRECT(AC5)/100000000,0),0)</f>
        <v>0</v>
      </c>
      <c r="Y5" s="194">
        <f>IF(AND(X5=$Y$1,$Y$1&gt;0),ROW()-2,0)</f>
        <v>0</v>
      </c>
      <c r="Z5" s="195">
        <f>5-RANK(X5,$X$3:$X$6,0)</f>
        <v>4</v>
      </c>
      <c r="AA5" s="192" t="str">
        <f>ADDRESS(AD5,21)</f>
        <v>$U$51</v>
      </c>
      <c r="AB5" s="192" t="str">
        <f>ADDRESS(AD5,19)</f>
        <v>$S$51</v>
      </c>
      <c r="AC5" s="192" t="str">
        <f>ADDRESS(AD5,20)</f>
        <v>$T$51</v>
      </c>
      <c r="AD5" s="192">
        <f>AD4+13</f>
        <v>51</v>
      </c>
      <c r="AE5" s="140">
        <f ca="1">INDIRECT(ADDRESS(AD5,22))</f>
      </c>
      <c r="AF5" s="256" t="s">
        <v>95</v>
      </c>
      <c r="AG5" s="112" t="s">
        <v>107</v>
      </c>
      <c r="AH5" s="112" t="s">
        <v>108</v>
      </c>
      <c r="AI5" s="131" t="s">
        <v>70</v>
      </c>
      <c r="AN5" s="113"/>
      <c r="AO5" s="113"/>
      <c r="AP5" s="113"/>
    </row>
    <row r="6" spans="1:42" ht="12" customHeight="1">
      <c r="A6" s="54"/>
      <c r="B6" s="119"/>
      <c r="C6" s="36"/>
      <c r="D6" s="8"/>
      <c r="E6" s="314" t="s">
        <v>94</v>
      </c>
      <c r="F6" s="314"/>
      <c r="G6" s="314"/>
      <c r="H6" s="314"/>
      <c r="I6" s="264"/>
      <c r="J6" s="313" t="s">
        <v>96</v>
      </c>
      <c r="K6" s="313"/>
      <c r="L6" s="313"/>
      <c r="M6" s="313"/>
      <c r="N6" s="7"/>
      <c r="O6" s="7"/>
      <c r="P6" s="8"/>
      <c r="Q6" s="6"/>
      <c r="R6" s="6"/>
      <c r="S6" s="6"/>
      <c r="T6" s="6"/>
      <c r="U6" s="6"/>
      <c r="V6" s="55"/>
      <c r="W6" s="252"/>
      <c r="X6" s="198">
        <f ca="1">IF(ISNUMBER(INDIRECT(AA6)),INDIRECT(AA6)+(INDIRECT(AB6)/100000)+IF(ISNUMBER(INDIRECT(AC6)),INDIRECT(AC6)/100000000,0),0)</f>
        <v>0</v>
      </c>
      <c r="Y6" s="194">
        <f>IF(AND(X6=$Y$1,$Y$1&gt;0),ROW()-2,0)</f>
        <v>0</v>
      </c>
      <c r="Z6" s="195">
        <f>5-RANK(X6,$X$3:$X$6,0)</f>
        <v>4</v>
      </c>
      <c r="AA6" s="192" t="str">
        <f>ADDRESS(AD6,21)</f>
        <v>$U$64</v>
      </c>
      <c r="AB6" s="192" t="str">
        <f>ADDRESS(AD6,19)</f>
        <v>$S$64</v>
      </c>
      <c r="AC6" s="192" t="str">
        <f>ADDRESS(AD6,20)</f>
        <v>$T$64</v>
      </c>
      <c r="AD6" s="192">
        <f>AD5+13</f>
        <v>64</v>
      </c>
      <c r="AE6" s="140">
        <f ca="1">INDIRECT(ADDRESS(AD6,22))</f>
      </c>
      <c r="AF6" s="256" t="s">
        <v>95</v>
      </c>
      <c r="AG6" s="112" t="s">
        <v>105</v>
      </c>
      <c r="AH6" s="112" t="s">
        <v>106</v>
      </c>
      <c r="AI6" s="131" t="s">
        <v>70</v>
      </c>
      <c r="AN6" s="113"/>
      <c r="AO6" s="113"/>
      <c r="AP6" s="113"/>
    </row>
    <row r="7" spans="1:40" ht="12" customHeight="1">
      <c r="A7" s="54"/>
      <c r="B7" s="119"/>
      <c r="C7" s="36"/>
      <c r="D7" s="8"/>
      <c r="E7" s="314"/>
      <c r="F7" s="314"/>
      <c r="G7" s="314"/>
      <c r="H7" s="314"/>
      <c r="I7" s="264"/>
      <c r="J7" s="313"/>
      <c r="K7" s="313"/>
      <c r="L7" s="313"/>
      <c r="M7" s="313"/>
      <c r="N7" s="7"/>
      <c r="O7" s="7"/>
      <c r="P7" s="8"/>
      <c r="Q7" s="42"/>
      <c r="R7" s="266" t="s">
        <v>30</v>
      </c>
      <c r="S7" s="9"/>
      <c r="T7" s="9"/>
      <c r="U7" s="9"/>
      <c r="V7" s="55"/>
      <c r="W7" s="252"/>
      <c r="X7" s="199"/>
      <c r="Y7" s="129"/>
      <c r="Z7" s="129"/>
      <c r="AA7" s="130"/>
      <c r="AB7" s="130"/>
      <c r="AC7" s="130"/>
      <c r="AD7" s="131"/>
      <c r="AE7" s="140">
        <f>SUM(AE3:AE6)</f>
        <v>0</v>
      </c>
      <c r="AF7" s="256" t="s">
        <v>95</v>
      </c>
      <c r="AG7" s="112" t="s">
        <v>99</v>
      </c>
      <c r="AH7" s="112" t="s">
        <v>100</v>
      </c>
      <c r="AI7" s="290" t="s">
        <v>117</v>
      </c>
      <c r="AN7" s="113"/>
    </row>
    <row r="8" spans="1:35" ht="12" customHeight="1">
      <c r="A8" s="56"/>
      <c r="B8" s="120"/>
      <c r="C8" s="6"/>
      <c r="D8" s="9"/>
      <c r="E8" s="264"/>
      <c r="F8" s="264"/>
      <c r="G8" s="264"/>
      <c r="H8" s="264"/>
      <c r="I8" s="264"/>
      <c r="J8" s="264"/>
      <c r="K8" s="264"/>
      <c r="L8" s="264"/>
      <c r="M8" s="264"/>
      <c r="N8" s="7"/>
      <c r="O8" s="7"/>
      <c r="P8" s="6"/>
      <c r="Q8" s="42"/>
      <c r="R8" s="266" t="s">
        <v>31</v>
      </c>
      <c r="S8" s="9"/>
      <c r="T8" s="9"/>
      <c r="U8" s="9"/>
      <c r="V8" s="55"/>
      <c r="W8" s="252"/>
      <c r="X8" s="199"/>
      <c r="Y8" s="129"/>
      <c r="Z8" s="129"/>
      <c r="AA8" s="130"/>
      <c r="AB8" s="131"/>
      <c r="AC8" s="131"/>
      <c r="AE8" s="131"/>
      <c r="AF8" s="256" t="s">
        <v>95</v>
      </c>
      <c r="AG8" s="112" t="s">
        <v>109</v>
      </c>
      <c r="AH8" s="112" t="s">
        <v>110</v>
      </c>
      <c r="AI8" s="131" t="s">
        <v>70</v>
      </c>
    </row>
    <row r="9" spans="1:35" ht="4.5" customHeight="1">
      <c r="A9" s="57"/>
      <c r="B9" s="121"/>
      <c r="C9" s="70"/>
      <c r="D9" s="70"/>
      <c r="E9" s="264"/>
      <c r="F9" s="264"/>
      <c r="G9" s="264"/>
      <c r="H9" s="264"/>
      <c r="I9" s="264"/>
      <c r="J9" s="264"/>
      <c r="K9" s="264"/>
      <c r="L9" s="264"/>
      <c r="M9" s="264"/>
      <c r="N9" s="40"/>
      <c r="O9" s="40"/>
      <c r="P9" s="40"/>
      <c r="Q9" s="40"/>
      <c r="R9" s="40"/>
      <c r="S9" s="40"/>
      <c r="T9" s="40"/>
      <c r="U9" s="40"/>
      <c r="V9" s="55"/>
      <c r="W9" s="252"/>
      <c r="X9" s="199"/>
      <c r="Y9" s="129"/>
      <c r="Z9" s="129"/>
      <c r="AA9" s="130"/>
      <c r="AB9" s="131"/>
      <c r="AC9" s="131"/>
      <c r="AE9" s="131"/>
      <c r="AF9" s="256" t="s">
        <v>95</v>
      </c>
      <c r="AG9" s="112" t="s">
        <v>115</v>
      </c>
      <c r="AH9" s="112" t="s">
        <v>112</v>
      </c>
      <c r="AI9" s="131" t="s">
        <v>70</v>
      </c>
    </row>
    <row r="10" spans="1:34" ht="21.75" customHeight="1">
      <c r="A10" s="58" t="s">
        <v>11</v>
      </c>
      <c r="B10" s="279"/>
      <c r="C10" s="279"/>
      <c r="D10" s="279"/>
      <c r="E10" s="279"/>
      <c r="F10" s="279"/>
      <c r="G10" s="279"/>
      <c r="H10" s="279"/>
      <c r="I10" s="279"/>
      <c r="J10" s="279"/>
      <c r="K10" s="279"/>
      <c r="L10" s="279"/>
      <c r="M10" s="279"/>
      <c r="N10" s="15"/>
      <c r="O10" s="15" t="s">
        <v>79</v>
      </c>
      <c r="P10" s="99">
        <v>1</v>
      </c>
      <c r="Q10" s="100" t="s">
        <v>56</v>
      </c>
      <c r="R10" s="101">
        <f>P10+3</f>
        <v>4</v>
      </c>
      <c r="S10" s="84"/>
      <c r="T10" s="84"/>
      <c r="U10" s="169"/>
      <c r="V10" s="59"/>
      <c r="W10" s="252"/>
      <c r="X10" s="200" t="s">
        <v>65</v>
      </c>
      <c r="Y10" s="129"/>
      <c r="Z10" s="129"/>
      <c r="AA10" s="130"/>
      <c r="AB10" s="131"/>
      <c r="AC10" s="131"/>
      <c r="AE10" s="131"/>
      <c r="AF10" s="256"/>
      <c r="AH10" s="112"/>
    </row>
    <row r="11" spans="1:34" ht="4.5" customHeight="1">
      <c r="A11" s="57"/>
      <c r="B11" s="121"/>
      <c r="C11" s="70"/>
      <c r="D11" s="70"/>
      <c r="E11" s="70"/>
      <c r="F11" s="70"/>
      <c r="G11" s="70"/>
      <c r="H11" s="70"/>
      <c r="I11" s="70"/>
      <c r="J11" s="70"/>
      <c r="K11" s="71"/>
      <c r="L11" s="71"/>
      <c r="M11" s="71"/>
      <c r="N11" s="40"/>
      <c r="O11" s="40"/>
      <c r="P11" s="40"/>
      <c r="Q11" s="40"/>
      <c r="R11" s="40"/>
      <c r="S11" s="40"/>
      <c r="T11" s="40"/>
      <c r="U11" s="40"/>
      <c r="V11" s="74"/>
      <c r="W11" s="252"/>
      <c r="X11" s="199"/>
      <c r="Y11" s="129"/>
      <c r="Z11" s="129"/>
      <c r="AA11" s="130"/>
      <c r="AB11" s="131"/>
      <c r="AC11" s="131"/>
      <c r="AE11" s="131"/>
      <c r="AF11" s="256"/>
      <c r="AH11" s="112"/>
    </row>
    <row r="12" spans="1:34" ht="21.75" customHeight="1">
      <c r="A12" s="58"/>
      <c r="B12" s="40" t="s">
        <v>33</v>
      </c>
      <c r="C12" s="281"/>
      <c r="D12" s="281"/>
      <c r="E12" s="281"/>
      <c r="F12" s="281"/>
      <c r="G12" s="233"/>
      <c r="H12" s="170"/>
      <c r="I12" s="170"/>
      <c r="J12" s="70"/>
      <c r="K12" s="70"/>
      <c r="L12" s="70"/>
      <c r="M12" s="40"/>
      <c r="N12" s="40"/>
      <c r="O12" s="40" t="s">
        <v>43</v>
      </c>
      <c r="P12" s="78"/>
      <c r="Q12" s="171"/>
      <c r="R12" s="15"/>
      <c r="S12" s="15"/>
      <c r="T12" s="15"/>
      <c r="U12" s="15"/>
      <c r="V12" s="59"/>
      <c r="W12" s="252"/>
      <c r="X12" s="199"/>
      <c r="Y12" s="129"/>
      <c r="Z12" s="129"/>
      <c r="AA12" s="130"/>
      <c r="AB12" s="131"/>
      <c r="AC12" s="131"/>
      <c r="AE12" s="131"/>
      <c r="AF12" s="256"/>
      <c r="AH12" s="112"/>
    </row>
    <row r="13" spans="1:34" ht="4.5" customHeight="1" thickBot="1">
      <c r="A13" s="67"/>
      <c r="B13" s="122"/>
      <c r="C13" s="75"/>
      <c r="D13" s="75"/>
      <c r="E13" s="75"/>
      <c r="F13" s="75"/>
      <c r="G13" s="75"/>
      <c r="H13" s="75"/>
      <c r="I13" s="75"/>
      <c r="J13" s="75"/>
      <c r="K13" s="76"/>
      <c r="L13" s="76"/>
      <c r="M13" s="76"/>
      <c r="N13" s="68"/>
      <c r="O13" s="68"/>
      <c r="P13" s="68"/>
      <c r="Q13" s="68"/>
      <c r="R13" s="68"/>
      <c r="S13" s="68"/>
      <c r="T13" s="68"/>
      <c r="U13" s="68"/>
      <c r="V13" s="73"/>
      <c r="W13" s="252"/>
      <c r="X13" s="199"/>
      <c r="Y13" s="129"/>
      <c r="Z13" s="129"/>
      <c r="AA13" s="130"/>
      <c r="AB13" s="131"/>
      <c r="AC13" s="131"/>
      <c r="AE13" s="131"/>
      <c r="AF13" s="256"/>
      <c r="AH13" s="112"/>
    </row>
    <row r="14" spans="1:40" ht="6" customHeight="1">
      <c r="A14" s="51"/>
      <c r="B14" s="118"/>
      <c r="C14" s="69"/>
      <c r="D14" s="69"/>
      <c r="E14" s="69"/>
      <c r="F14" s="69"/>
      <c r="G14" s="69"/>
      <c r="H14" s="69"/>
      <c r="I14" s="69"/>
      <c r="J14" s="69"/>
      <c r="K14" s="282">
        <f>IF(ISERROR($X$15),"","Achtung !!!   Mindestens "&amp;$AB$15&amp;" Spieler haben "&amp;ROUND($X$15,0)&amp;" Holz:  -")</f>
      </c>
      <c r="L14" s="282"/>
      <c r="M14" s="282"/>
      <c r="N14" s="282"/>
      <c r="O14" s="282"/>
      <c r="P14" s="282"/>
      <c r="Q14" s="282"/>
      <c r="R14" s="282"/>
      <c r="S14" s="282"/>
      <c r="T14" s="282"/>
      <c r="U14" s="282"/>
      <c r="V14" s="283"/>
      <c r="W14" s="253"/>
      <c r="X14" s="198" t="s">
        <v>60</v>
      </c>
      <c r="AE14" s="132"/>
      <c r="AF14" s="256"/>
      <c r="AH14" s="112"/>
      <c r="AJ14" s="110"/>
      <c r="AK14" s="111"/>
      <c r="AL14" s="112"/>
      <c r="AN14" s="2"/>
    </row>
    <row r="15" spans="1:40" ht="15.75" customHeight="1">
      <c r="A15" s="58" t="s">
        <v>32</v>
      </c>
      <c r="B15" s="309"/>
      <c r="C15" s="309"/>
      <c r="D15" s="309"/>
      <c r="E15" s="309"/>
      <c r="F15" s="309"/>
      <c r="G15" s="309"/>
      <c r="H15" s="309"/>
      <c r="I15" s="234"/>
      <c r="J15" s="169"/>
      <c r="K15" s="284">
        <f ca="1">IF(ISERROR($X$15),"",INDIRECT(ADDRESS($Y$15,2))&amp;IF($AB$15&gt;2,", "&amp;INDIRECT(ADDRESS($AA$15,2)),"")&amp;" und "&amp;INDIRECT(ADDRESS($Z$15,2))&amp;" ---- NEUNER und KRÄNZE ermitteln und in der Spalte N/K eintragen.")</f>
      </c>
      <c r="L15" s="284"/>
      <c r="M15" s="284"/>
      <c r="N15" s="284"/>
      <c r="O15" s="284"/>
      <c r="P15" s="284"/>
      <c r="Q15" s="284"/>
      <c r="R15" s="284"/>
      <c r="S15" s="284"/>
      <c r="T15" s="284"/>
      <c r="U15" s="284"/>
      <c r="V15" s="285"/>
      <c r="W15" s="253"/>
      <c r="X15" s="198" t="e">
        <f>MODE(X19:X63)</f>
        <v>#N/A</v>
      </c>
      <c r="Y15" s="132" t="e">
        <f>MIN($Y$19:$Y$63)</f>
        <v>#N/A</v>
      </c>
      <c r="Z15" s="132" t="e">
        <f>MAX($Y$19:$Y$63)</f>
        <v>#N/A</v>
      </c>
      <c r="AA15" s="132">
        <f>IF(AB15&gt;2,SUM($Y$19:$Y$63)-Y15-Z15,"")</f>
      </c>
      <c r="AB15" s="132">
        <f>COUNTIF(Y19:Y63,"&gt;0")</f>
        <v>0</v>
      </c>
      <c r="AE15" s="132"/>
      <c r="AF15" s="256"/>
      <c r="AG15" s="5"/>
      <c r="AH15" s="5"/>
      <c r="AI15" s="136"/>
      <c r="AJ15" s="110"/>
      <c r="AK15" s="111"/>
      <c r="AL15" s="112"/>
      <c r="AN15" s="2"/>
    </row>
    <row r="16" spans="1:40" ht="4.5" customHeight="1">
      <c r="A16" s="60"/>
      <c r="B16" s="123"/>
      <c r="C16" s="43"/>
      <c r="D16" s="43"/>
      <c r="E16" s="43"/>
      <c r="F16" s="43"/>
      <c r="G16" s="43"/>
      <c r="H16" s="43"/>
      <c r="I16" s="43"/>
      <c r="J16" s="43"/>
      <c r="K16" s="286"/>
      <c r="L16" s="286"/>
      <c r="M16" s="286"/>
      <c r="N16" s="286"/>
      <c r="O16" s="286"/>
      <c r="P16" s="286"/>
      <c r="Q16" s="286"/>
      <c r="R16" s="286"/>
      <c r="S16" s="286"/>
      <c r="T16" s="286"/>
      <c r="U16" s="286"/>
      <c r="V16" s="287"/>
      <c r="W16" s="253"/>
      <c r="AE16" s="132"/>
      <c r="AF16" s="256"/>
      <c r="AG16" s="5"/>
      <c r="AH16" s="5"/>
      <c r="AI16" s="136"/>
      <c r="AJ16" s="110"/>
      <c r="AK16" s="111"/>
      <c r="AL16" s="5"/>
      <c r="AN16" s="2"/>
    </row>
    <row r="17" spans="1:39" s="3" customFormat="1" ht="9.75" customHeight="1">
      <c r="A17" s="141"/>
      <c r="B17" s="124"/>
      <c r="C17" s="92"/>
      <c r="D17" s="92"/>
      <c r="E17" s="291" t="str">
        <f>"Bahn "&amp;$P$10</f>
        <v>Bahn 1</v>
      </c>
      <c r="F17" s="292"/>
      <c r="G17" s="293"/>
      <c r="H17" s="291" t="str">
        <f>"Bahn "&amp;RIGHT(E17,2)+1</f>
        <v>Bahn 2</v>
      </c>
      <c r="I17" s="292"/>
      <c r="J17" s="293"/>
      <c r="K17" s="291" t="str">
        <f>"Bahn "&amp;RIGHT(H17,2)+1</f>
        <v>Bahn 3</v>
      </c>
      <c r="L17" s="292"/>
      <c r="M17" s="293"/>
      <c r="N17" s="291" t="str">
        <f>"Bahn "&amp;RIGHT(K17,2)+1</f>
        <v>Bahn 4</v>
      </c>
      <c r="O17" s="292"/>
      <c r="P17" s="293"/>
      <c r="Q17" s="244"/>
      <c r="R17" s="305" t="s">
        <v>55</v>
      </c>
      <c r="S17" s="306"/>
      <c r="T17" s="307"/>
      <c r="U17" s="308"/>
      <c r="V17" s="102"/>
      <c r="W17" s="259"/>
      <c r="X17" s="199"/>
      <c r="Y17" s="136" t="s">
        <v>58</v>
      </c>
      <c r="Z17" s="129"/>
      <c r="AA17" s="129"/>
      <c r="AB17" s="129"/>
      <c r="AC17" s="129"/>
      <c r="AD17" s="129"/>
      <c r="AE17" s="129"/>
      <c r="AF17" s="256"/>
      <c r="AG17" s="5"/>
      <c r="AH17" s="5"/>
      <c r="AI17" s="136"/>
      <c r="AJ17" s="112"/>
      <c r="AK17" s="110"/>
      <c r="AL17" s="110"/>
      <c r="AM17" s="110"/>
    </row>
    <row r="18" spans="1:39" s="3" customFormat="1" ht="9.75" customHeight="1">
      <c r="A18" s="142" t="s">
        <v>14</v>
      </c>
      <c r="B18" s="125" t="s">
        <v>13</v>
      </c>
      <c r="C18" s="94"/>
      <c r="D18" s="109"/>
      <c r="E18" s="142" t="s">
        <v>53</v>
      </c>
      <c r="F18" s="95" t="s">
        <v>54</v>
      </c>
      <c r="G18" s="103" t="s">
        <v>55</v>
      </c>
      <c r="H18" s="142" t="s">
        <v>53</v>
      </c>
      <c r="I18" s="95" t="s">
        <v>54</v>
      </c>
      <c r="J18" s="103" t="s">
        <v>55</v>
      </c>
      <c r="K18" s="142" t="s">
        <v>53</v>
      </c>
      <c r="L18" s="95" t="s">
        <v>54</v>
      </c>
      <c r="M18" s="103" t="s">
        <v>55</v>
      </c>
      <c r="N18" s="142" t="s">
        <v>53</v>
      </c>
      <c r="O18" s="95" t="s">
        <v>54</v>
      </c>
      <c r="P18" s="103" t="s">
        <v>55</v>
      </c>
      <c r="Q18" s="249"/>
      <c r="R18" s="93" t="s">
        <v>53</v>
      </c>
      <c r="S18" s="96" t="s">
        <v>54</v>
      </c>
      <c r="T18" s="96" t="s">
        <v>82</v>
      </c>
      <c r="U18" s="95" t="s">
        <v>57</v>
      </c>
      <c r="V18" s="103" t="s">
        <v>50</v>
      </c>
      <c r="W18" s="259"/>
      <c r="X18" s="199" t="s">
        <v>57</v>
      </c>
      <c r="Y18" s="136" t="s">
        <v>59</v>
      </c>
      <c r="Z18" s="136" t="s">
        <v>52</v>
      </c>
      <c r="AA18" s="136" t="s">
        <v>66</v>
      </c>
      <c r="AB18" s="136"/>
      <c r="AC18" s="136"/>
      <c r="AD18" s="133"/>
      <c r="AE18" s="129"/>
      <c r="AF18" s="256"/>
      <c r="AG18" s="111"/>
      <c r="AH18" s="5"/>
      <c r="AI18" s="131"/>
      <c r="AJ18" s="112"/>
      <c r="AK18" s="115"/>
      <c r="AL18" s="110"/>
      <c r="AM18" s="110"/>
    </row>
    <row r="19" spans="1:41" s="3" customFormat="1" ht="19.5" customHeight="1">
      <c r="A19" s="104"/>
      <c r="B19" s="294"/>
      <c r="C19" s="295"/>
      <c r="D19" s="295"/>
      <c r="E19" s="104"/>
      <c r="F19" s="235">
        <f aca="true" t="shared" si="0" ref="F19:F24">IF(ISBLANK(G19),"",G19-E19)</f>
      </c>
      <c r="G19" s="245"/>
      <c r="H19" s="104"/>
      <c r="I19" s="235">
        <f aca="true" t="shared" si="1" ref="I19:I24">IF(ISBLANK(J19),"",J19-H19)</f>
      </c>
      <c r="J19" s="245"/>
      <c r="K19" s="104"/>
      <c r="L19" s="235">
        <f aca="true" t="shared" si="2" ref="L19:L24">IF(ISBLANK(M19),"",M19-K19)</f>
      </c>
      <c r="M19" s="245"/>
      <c r="N19" s="104"/>
      <c r="O19" s="235">
        <f aca="true" t="shared" si="3" ref="O19:O24">IF(ISBLANK(P19),"",P19-N19)</f>
      </c>
      <c r="P19" s="245"/>
      <c r="Q19" s="250"/>
      <c r="R19" s="173">
        <f>IF(SUM(E19,H19,K19,N19)&gt;0,SUM(E19,H19,K19,N19),"")</f>
      </c>
      <c r="S19" s="190">
        <f aca="true" t="shared" si="4" ref="R19:S24">IF(SUM(F19,I19,L19,O19)&gt;0,SUM(F19,I19,L19,O19),"")</f>
      </c>
      <c r="T19" s="226"/>
      <c r="U19" s="196">
        <f aca="true" t="shared" si="5" ref="U19:U24">IF(AND(R19&lt;&gt;"",S19&lt;&gt;""),SUM(G19,J19,M19,P19)+(S19/10000)+IF(ISNUMBER(T19),(T19/10000000),0),"")</f>
      </c>
      <c r="V19" s="197">
        <f aca="true" ca="1" t="shared" si="6" ref="V19:V24">IF(U19&gt;0,INDIRECT(ADDRESS(ROW(),26)),"")</f>
      </c>
      <c r="W19" s="259" t="s">
        <v>90</v>
      </c>
      <c r="X19" s="199">
        <f ca="1" t="shared" si="7" ref="X19:X24">INDIRECT(ADDRESS(ROW(),COLUMN()-3))</f>
      </c>
      <c r="Y19" s="129" t="e">
        <f aca="true" t="shared" si="8" ref="Y19:Y24">IF(X19=$X$15,ROW(),"")</f>
        <v>#N/A</v>
      </c>
      <c r="Z19" s="129">
        <f aca="true" t="shared" si="9" ref="Z19:Z24">IF(ISNUMBER(X19),25-RANK(X19,$X$19:$X$63,0),"")</f>
      </c>
      <c r="AA19" s="129"/>
      <c r="AB19" s="129"/>
      <c r="AC19" s="129"/>
      <c r="AD19" s="129"/>
      <c r="AE19" s="129"/>
      <c r="AF19" s="256"/>
      <c r="AG19" s="5"/>
      <c r="AH19" s="5"/>
      <c r="AI19" s="131"/>
      <c r="AJ19" s="110"/>
      <c r="AK19" s="114"/>
      <c r="AL19" s="110"/>
      <c r="AM19" s="113"/>
      <c r="AN19" s="2"/>
      <c r="AO19" s="16"/>
    </row>
    <row r="20" spans="1:41" s="3" customFormat="1" ht="19.5" customHeight="1">
      <c r="A20" s="104"/>
      <c r="B20" s="296"/>
      <c r="C20" s="297"/>
      <c r="D20" s="297"/>
      <c r="E20" s="104"/>
      <c r="F20" s="235">
        <f t="shared" si="0"/>
      </c>
      <c r="G20" s="245"/>
      <c r="H20" s="104"/>
      <c r="I20" s="235">
        <f t="shared" si="1"/>
      </c>
      <c r="J20" s="245"/>
      <c r="K20" s="104"/>
      <c r="L20" s="235">
        <f t="shared" si="2"/>
      </c>
      <c r="M20" s="245"/>
      <c r="N20" s="104"/>
      <c r="O20" s="235">
        <f t="shared" si="3"/>
      </c>
      <c r="P20" s="245"/>
      <c r="Q20" s="250"/>
      <c r="R20" s="173">
        <f t="shared" si="4"/>
      </c>
      <c r="S20" s="190">
        <f t="shared" si="4"/>
      </c>
      <c r="T20" s="226"/>
      <c r="U20" s="196">
        <f t="shared" si="5"/>
      </c>
      <c r="V20" s="197">
        <f ca="1" t="shared" si="6"/>
      </c>
      <c r="W20" s="252"/>
      <c r="X20" s="199">
        <f ca="1" t="shared" si="7"/>
      </c>
      <c r="Y20" s="129" t="e">
        <f t="shared" si="8"/>
        <v>#N/A</v>
      </c>
      <c r="Z20" s="129">
        <f t="shared" si="9"/>
      </c>
      <c r="AA20" s="129"/>
      <c r="AB20" s="129"/>
      <c r="AC20" s="129"/>
      <c r="AD20" s="129"/>
      <c r="AE20" s="129"/>
      <c r="AF20" s="256"/>
      <c r="AG20" s="5"/>
      <c r="AH20" s="258"/>
      <c r="AI20" s="136"/>
      <c r="AJ20" s="110"/>
      <c r="AK20" s="114"/>
      <c r="AL20" s="110"/>
      <c r="AM20" s="113"/>
      <c r="AN20" s="2"/>
      <c r="AO20" s="16"/>
    </row>
    <row r="21" spans="1:41" s="3" customFormat="1" ht="19.5" customHeight="1">
      <c r="A21" s="104"/>
      <c r="B21" s="296"/>
      <c r="C21" s="297"/>
      <c r="D21" s="297"/>
      <c r="E21" s="104"/>
      <c r="F21" s="235">
        <f t="shared" si="0"/>
      </c>
      <c r="G21" s="245"/>
      <c r="H21" s="104"/>
      <c r="I21" s="235">
        <f t="shared" si="1"/>
      </c>
      <c r="J21" s="245"/>
      <c r="K21" s="104"/>
      <c r="L21" s="235">
        <f t="shared" si="2"/>
      </c>
      <c r="M21" s="245"/>
      <c r="N21" s="104"/>
      <c r="O21" s="235">
        <f t="shared" si="3"/>
      </c>
      <c r="P21" s="245"/>
      <c r="Q21" s="250"/>
      <c r="R21" s="173">
        <f t="shared" si="4"/>
      </c>
      <c r="S21" s="190">
        <f t="shared" si="4"/>
      </c>
      <c r="T21" s="226"/>
      <c r="U21" s="196">
        <f t="shared" si="5"/>
      </c>
      <c r="V21" s="197">
        <f ca="1" t="shared" si="6"/>
      </c>
      <c r="W21" s="252"/>
      <c r="X21" s="199">
        <f ca="1" t="shared" si="7"/>
      </c>
      <c r="Y21" s="129" t="e">
        <f t="shared" si="8"/>
        <v>#N/A</v>
      </c>
      <c r="Z21" s="129">
        <f t="shared" si="9"/>
      </c>
      <c r="AA21" s="129"/>
      <c r="AB21" s="129"/>
      <c r="AC21" s="129"/>
      <c r="AD21" s="129"/>
      <c r="AE21" s="129"/>
      <c r="AF21" s="256"/>
      <c r="AG21" s="5"/>
      <c r="AH21" s="258"/>
      <c r="AI21" s="136"/>
      <c r="AJ21" s="110"/>
      <c r="AK21" s="114"/>
      <c r="AL21" s="110"/>
      <c r="AM21" s="113"/>
      <c r="AN21" s="2"/>
      <c r="AO21" s="16"/>
    </row>
    <row r="22" spans="1:41" s="3" customFormat="1" ht="19.5" customHeight="1">
      <c r="A22" s="104"/>
      <c r="B22" s="296"/>
      <c r="C22" s="297"/>
      <c r="D22" s="297"/>
      <c r="E22" s="104"/>
      <c r="F22" s="235">
        <f t="shared" si="0"/>
      </c>
      <c r="G22" s="245"/>
      <c r="H22" s="104"/>
      <c r="I22" s="235">
        <f t="shared" si="1"/>
      </c>
      <c r="J22" s="245"/>
      <c r="K22" s="104"/>
      <c r="L22" s="235">
        <f t="shared" si="2"/>
      </c>
      <c r="M22" s="245"/>
      <c r="N22" s="104"/>
      <c r="O22" s="235">
        <f t="shared" si="3"/>
      </c>
      <c r="P22" s="245"/>
      <c r="Q22" s="250"/>
      <c r="R22" s="173">
        <f t="shared" si="4"/>
      </c>
      <c r="S22" s="190">
        <f t="shared" si="4"/>
      </c>
      <c r="T22" s="226"/>
      <c r="U22" s="196">
        <f t="shared" si="5"/>
      </c>
      <c r="V22" s="197">
        <f ca="1" t="shared" si="6"/>
      </c>
      <c r="W22" s="252"/>
      <c r="X22" s="199">
        <f ca="1" t="shared" si="7"/>
      </c>
      <c r="Y22" s="129" t="e">
        <f t="shared" si="8"/>
        <v>#N/A</v>
      </c>
      <c r="Z22" s="129">
        <f t="shared" si="9"/>
      </c>
      <c r="AA22" s="129"/>
      <c r="AB22" s="129"/>
      <c r="AC22" s="129"/>
      <c r="AD22" s="129"/>
      <c r="AE22" s="129"/>
      <c r="AF22" s="256"/>
      <c r="AG22" s="5"/>
      <c r="AH22" s="258"/>
      <c r="AI22" s="136"/>
      <c r="AJ22" s="110"/>
      <c r="AK22" s="116"/>
      <c r="AL22" s="5"/>
      <c r="AM22" s="110"/>
      <c r="AN22" s="2"/>
      <c r="AO22" s="16"/>
    </row>
    <row r="23" spans="1:41" s="3" customFormat="1" ht="19.5" customHeight="1">
      <c r="A23" s="104"/>
      <c r="B23" s="296"/>
      <c r="C23" s="297"/>
      <c r="D23" s="297"/>
      <c r="E23" s="104"/>
      <c r="F23" s="235">
        <f t="shared" si="0"/>
      </c>
      <c r="G23" s="245"/>
      <c r="H23" s="104"/>
      <c r="I23" s="235">
        <f t="shared" si="1"/>
      </c>
      <c r="J23" s="245"/>
      <c r="K23" s="104"/>
      <c r="L23" s="235">
        <f t="shared" si="2"/>
      </c>
      <c r="M23" s="245"/>
      <c r="N23" s="104"/>
      <c r="O23" s="235">
        <f t="shared" si="3"/>
      </c>
      <c r="P23" s="245"/>
      <c r="Q23" s="250"/>
      <c r="R23" s="173">
        <f t="shared" si="4"/>
      </c>
      <c r="S23" s="190">
        <f t="shared" si="4"/>
      </c>
      <c r="T23" s="226"/>
      <c r="U23" s="196">
        <f t="shared" si="5"/>
      </c>
      <c r="V23" s="197">
        <f ca="1" t="shared" si="6"/>
      </c>
      <c r="W23" s="255"/>
      <c r="X23" s="199">
        <f ca="1" t="shared" si="7"/>
      </c>
      <c r="Y23" s="129" t="e">
        <f t="shared" si="8"/>
        <v>#N/A</v>
      </c>
      <c r="Z23" s="129">
        <f t="shared" si="9"/>
      </c>
      <c r="AA23" s="129"/>
      <c r="AB23" s="129"/>
      <c r="AC23" s="129"/>
      <c r="AD23" s="129"/>
      <c r="AE23" s="129"/>
      <c r="AF23" s="256"/>
      <c r="AG23" s="5"/>
      <c r="AH23" s="258"/>
      <c r="AI23" s="136"/>
      <c r="AJ23" s="110"/>
      <c r="AK23" s="91"/>
      <c r="AL23" s="5"/>
      <c r="AM23" s="110"/>
      <c r="AN23" s="2"/>
      <c r="AO23" s="16"/>
    </row>
    <row r="24" spans="1:40" s="3" customFormat="1" ht="19.5" customHeight="1">
      <c r="A24" s="104"/>
      <c r="B24" s="299"/>
      <c r="C24" s="300"/>
      <c r="D24" s="300"/>
      <c r="E24" s="246"/>
      <c r="F24" s="247">
        <f t="shared" si="0"/>
      </c>
      <c r="G24" s="248"/>
      <c r="H24" s="246"/>
      <c r="I24" s="247">
        <f t="shared" si="1"/>
      </c>
      <c r="J24" s="248"/>
      <c r="K24" s="246"/>
      <c r="L24" s="247">
        <f t="shared" si="2"/>
      </c>
      <c r="M24" s="248"/>
      <c r="N24" s="246"/>
      <c r="O24" s="247">
        <f t="shared" si="3"/>
      </c>
      <c r="P24" s="248"/>
      <c r="Q24" s="251"/>
      <c r="R24" s="173">
        <f t="shared" si="4"/>
      </c>
      <c r="S24" s="237">
        <f t="shared" si="4"/>
      </c>
      <c r="T24" s="226"/>
      <c r="U24" s="196">
        <f t="shared" si="5"/>
      </c>
      <c r="V24" s="238">
        <f ca="1" t="shared" si="6"/>
      </c>
      <c r="W24" s="255"/>
      <c r="X24" s="199">
        <f ca="1" t="shared" si="7"/>
      </c>
      <c r="Y24" s="129" t="e">
        <f t="shared" si="8"/>
        <v>#N/A</v>
      </c>
      <c r="Z24" s="129">
        <f t="shared" si="9"/>
      </c>
      <c r="AA24" s="129"/>
      <c r="AB24" s="129"/>
      <c r="AC24" s="129"/>
      <c r="AD24" s="129"/>
      <c r="AE24" s="129"/>
      <c r="AF24" s="256"/>
      <c r="AG24" s="5"/>
      <c r="AH24" s="258"/>
      <c r="AI24" s="136"/>
      <c r="AJ24" s="110"/>
      <c r="AK24" s="91"/>
      <c r="AL24" s="5"/>
      <c r="AM24" s="110"/>
      <c r="AN24" s="2"/>
    </row>
    <row r="25" spans="1:39" s="3" customFormat="1" ht="19.5" customHeight="1">
      <c r="A25" s="105"/>
      <c r="B25" s="126" t="s">
        <v>10</v>
      </c>
      <c r="C25" s="106"/>
      <c r="D25" s="107">
        <f ca="1">IF(U25="","",IF(U25&gt;0,INDIRECT(ADDRESS(ROUND(ROW()/14,0)+1,26)),0))</f>
      </c>
      <c r="E25" s="302" t="str">
        <f>"Mannschaft "&amp;MIN(Z25:AB25)&amp;" und "&amp;MAX(Z25:AB25)&amp;" haben das gleiche Ergebnis !  Es ent-scheidet nun die größere Zahl von Kränzen und Neunen."</f>
        <v>Mannschaft 0 und 0 haben das gleiche Ergebnis !  Es ent-scheidet nun die größere Zahl von Kränzen und Neunen.</v>
      </c>
      <c r="F25" s="302"/>
      <c r="G25" s="302"/>
      <c r="H25" s="302"/>
      <c r="I25" s="302"/>
      <c r="J25" s="302"/>
      <c r="K25" s="302"/>
      <c r="L25" s="302"/>
      <c r="M25" s="302"/>
      <c r="N25" s="302"/>
      <c r="O25" s="302"/>
      <c r="P25" s="302"/>
      <c r="Q25" s="108"/>
      <c r="R25" s="239">
        <f>IF(SUM(R19:R24)&gt;0,SUM(R19:R24),"")</f>
      </c>
      <c r="S25" s="240">
        <f>IF(SUM(S19:S24)&gt;0,SUM(S19:S24),"")</f>
      </c>
      <c r="T25" s="240">
        <f>IF(SUM(T19:T24)&gt;0,SUM(T19:T24),"")</f>
      </c>
      <c r="U25" s="241">
        <f>IF(SUM(U19:U24)&gt;0,ROUND(SUM(U19:U24),0),"")</f>
      </c>
      <c r="V25" s="242">
        <f>IF(COUNT(V19:V24)&gt;0,SUM(V19:V24),"")</f>
      </c>
      <c r="W25" s="255"/>
      <c r="X25" s="199" t="str">
        <f>ADDRESS(ROUND(ROW()/14,0)+1,COLUMN()+1)</f>
        <v>$Y$3</v>
      </c>
      <c r="Z25" s="129"/>
      <c r="AA25" s="129">
        <f ca="1">INDIRECT(ADDRESS(ROUND(ROW()/14,0)+1,COLUMN()-2))</f>
        <v>0</v>
      </c>
      <c r="AB25" s="129">
        <f>MAX(AA$38,AA$51,AA$64)</f>
        <v>0</v>
      </c>
      <c r="AC25" s="129"/>
      <c r="AD25" s="129"/>
      <c r="AE25" s="129"/>
      <c r="AF25" s="256"/>
      <c r="AG25" s="5"/>
      <c r="AH25" s="258"/>
      <c r="AI25" s="136"/>
      <c r="AJ25" s="112"/>
      <c r="AK25" s="110"/>
      <c r="AL25" s="110"/>
      <c r="AM25" s="110"/>
    </row>
    <row r="26" spans="1:39" ht="9" customHeight="1" thickBot="1">
      <c r="A26" s="63"/>
      <c r="B26" s="127"/>
      <c r="C26" s="64"/>
      <c r="D26" s="64"/>
      <c r="E26" s="303"/>
      <c r="F26" s="303"/>
      <c r="G26" s="303"/>
      <c r="H26" s="303"/>
      <c r="I26" s="303"/>
      <c r="J26" s="303"/>
      <c r="K26" s="303"/>
      <c r="L26" s="303"/>
      <c r="M26" s="303"/>
      <c r="N26" s="303"/>
      <c r="O26" s="303"/>
      <c r="P26" s="303"/>
      <c r="Q26" s="65"/>
      <c r="R26" s="65"/>
      <c r="S26" s="65"/>
      <c r="T26" s="65"/>
      <c r="U26" s="65"/>
      <c r="V26" s="66"/>
      <c r="W26" s="255"/>
      <c r="X26" s="199"/>
      <c r="Y26" s="129"/>
      <c r="AB26" s="129"/>
      <c r="AC26" s="129"/>
      <c r="AD26" s="133"/>
      <c r="AE26" s="129"/>
      <c r="AF26" s="256"/>
      <c r="AG26" s="91"/>
      <c r="AH26" s="5"/>
      <c r="AI26" s="136"/>
      <c r="AJ26" s="112"/>
      <c r="AM26" s="117"/>
    </row>
    <row r="27" spans="1:40" ht="6" customHeight="1">
      <c r="A27" s="51"/>
      <c r="B27" s="118"/>
      <c r="C27" s="69"/>
      <c r="D27" s="69"/>
      <c r="E27" s="69"/>
      <c r="F27" s="69"/>
      <c r="G27" s="69"/>
      <c r="H27" s="69"/>
      <c r="I27" s="69"/>
      <c r="J27" s="69"/>
      <c r="K27" s="282">
        <f>IF(ISERROR($X$15),"","Achtung !!!   Mindestens "&amp;$AB$15&amp;" Spieler haben "&amp;ROUND($X$15,0)&amp;" Holz:  -")</f>
      </c>
      <c r="L27" s="282"/>
      <c r="M27" s="282"/>
      <c r="N27" s="282"/>
      <c r="O27" s="282"/>
      <c r="P27" s="282"/>
      <c r="Q27" s="282"/>
      <c r="R27" s="282"/>
      <c r="S27" s="282"/>
      <c r="T27" s="282"/>
      <c r="U27" s="282"/>
      <c r="V27" s="283"/>
      <c r="W27" s="252"/>
      <c r="X27" s="199"/>
      <c r="Y27" s="129"/>
      <c r="Z27" s="129"/>
      <c r="AA27" s="129"/>
      <c r="AB27" s="129"/>
      <c r="AC27" s="129"/>
      <c r="AD27" s="129"/>
      <c r="AE27" s="132"/>
      <c r="AF27" s="256"/>
      <c r="AG27" s="111"/>
      <c r="AH27" s="112"/>
      <c r="AJ27" s="110"/>
      <c r="AK27" s="111"/>
      <c r="AL27" s="112"/>
      <c r="AN27" s="2"/>
    </row>
    <row r="28" spans="1:39" s="3" customFormat="1" ht="15.75" customHeight="1">
      <c r="A28" s="58" t="s">
        <v>34</v>
      </c>
      <c r="B28" s="309"/>
      <c r="C28" s="309"/>
      <c r="D28" s="309"/>
      <c r="E28" s="309"/>
      <c r="F28" s="309"/>
      <c r="G28" s="309"/>
      <c r="H28" s="309"/>
      <c r="I28" s="234"/>
      <c r="J28" s="169"/>
      <c r="K28" s="284">
        <f ca="1">IF(ISERROR($X$15),"",INDIRECT(ADDRESS($Y$15,2))&amp;IF($AB$15&gt;2,", "&amp;INDIRECT(ADDRESS($AA$15,2)),"")&amp;" und "&amp;INDIRECT(ADDRESS($Z$15,2))&amp;" ---- NEUNER und KRÄNZE ermitteln und in der Spalte N/K eintragen.")</f>
      </c>
      <c r="L28" s="284"/>
      <c r="M28" s="284"/>
      <c r="N28" s="284"/>
      <c r="O28" s="284"/>
      <c r="P28" s="284"/>
      <c r="Q28" s="284"/>
      <c r="R28" s="284"/>
      <c r="S28" s="284"/>
      <c r="T28" s="284"/>
      <c r="U28" s="284"/>
      <c r="V28" s="285"/>
      <c r="W28" s="260"/>
      <c r="X28" s="199"/>
      <c r="Y28" s="129"/>
      <c r="Z28" s="129"/>
      <c r="AA28" s="133"/>
      <c r="AB28" s="129"/>
      <c r="AC28" s="129"/>
      <c r="AD28" s="129"/>
      <c r="AE28" s="134"/>
      <c r="AF28" s="256"/>
      <c r="AG28" s="5"/>
      <c r="AH28" s="258"/>
      <c r="AI28" s="136"/>
      <c r="AJ28" s="110"/>
      <c r="AK28" s="110"/>
      <c r="AL28" s="110"/>
      <c r="AM28" s="110"/>
    </row>
    <row r="29" spans="1:35" ht="4.5" customHeight="1">
      <c r="A29" s="60"/>
      <c r="B29" s="123"/>
      <c r="C29" s="43"/>
      <c r="D29" s="43"/>
      <c r="E29" s="43"/>
      <c r="F29" s="43"/>
      <c r="G29" s="43"/>
      <c r="H29" s="43"/>
      <c r="I29" s="43"/>
      <c r="J29" s="43"/>
      <c r="K29" s="286"/>
      <c r="L29" s="286"/>
      <c r="M29" s="286"/>
      <c r="N29" s="286"/>
      <c r="O29" s="286"/>
      <c r="P29" s="286"/>
      <c r="Q29" s="286"/>
      <c r="R29" s="286"/>
      <c r="S29" s="286"/>
      <c r="T29" s="286"/>
      <c r="U29" s="286"/>
      <c r="V29" s="287"/>
      <c r="W29" s="253"/>
      <c r="Z29" s="129"/>
      <c r="AA29" s="133"/>
      <c r="AB29" s="129"/>
      <c r="AC29" s="129"/>
      <c r="AD29" s="129"/>
      <c r="AF29" s="256"/>
      <c r="AG29" s="5"/>
      <c r="AH29" s="112"/>
      <c r="AI29" s="136"/>
    </row>
    <row r="30" spans="1:34" ht="9.75" customHeight="1">
      <c r="A30" s="141"/>
      <c r="B30" s="124"/>
      <c r="C30" s="92"/>
      <c r="D30" s="92"/>
      <c r="E30" s="291" t="str">
        <f>"Bahn "&amp;$P$10</f>
        <v>Bahn 1</v>
      </c>
      <c r="F30" s="292"/>
      <c r="G30" s="293"/>
      <c r="H30" s="291" t="str">
        <f>"Bahn "&amp;RIGHT(E30,2)+1</f>
        <v>Bahn 2</v>
      </c>
      <c r="I30" s="292"/>
      <c r="J30" s="293"/>
      <c r="K30" s="291" t="str">
        <f>"Bahn "&amp;RIGHT(H30,2)+1</f>
        <v>Bahn 3</v>
      </c>
      <c r="L30" s="292"/>
      <c r="M30" s="293"/>
      <c r="N30" s="291" t="str">
        <f>"Bahn "&amp;RIGHT(K30,2)+1</f>
        <v>Bahn 4</v>
      </c>
      <c r="O30" s="292"/>
      <c r="P30" s="293"/>
      <c r="Q30" s="98"/>
      <c r="R30" s="305" t="s">
        <v>55</v>
      </c>
      <c r="S30" s="306"/>
      <c r="T30" s="307"/>
      <c r="U30" s="308"/>
      <c r="V30" s="102"/>
      <c r="W30" s="252"/>
      <c r="Z30" s="129"/>
      <c r="AA30" s="133"/>
      <c r="AB30" s="129"/>
      <c r="AC30" s="129"/>
      <c r="AD30" s="129"/>
      <c r="AF30" s="256"/>
      <c r="AH30" s="112"/>
    </row>
    <row r="31" spans="1:34" ht="9.75" customHeight="1">
      <c r="A31" s="142" t="s">
        <v>14</v>
      </c>
      <c r="B31" s="125" t="s">
        <v>13</v>
      </c>
      <c r="C31" s="94"/>
      <c r="D31" s="109"/>
      <c r="E31" s="142" t="s">
        <v>53</v>
      </c>
      <c r="F31" s="95" t="s">
        <v>54</v>
      </c>
      <c r="G31" s="103" t="s">
        <v>55</v>
      </c>
      <c r="H31" s="142" t="s">
        <v>53</v>
      </c>
      <c r="I31" s="95" t="s">
        <v>54</v>
      </c>
      <c r="J31" s="103" t="s">
        <v>55</v>
      </c>
      <c r="K31" s="142" t="s">
        <v>53</v>
      </c>
      <c r="L31" s="95" t="s">
        <v>54</v>
      </c>
      <c r="M31" s="103" t="s">
        <v>55</v>
      </c>
      <c r="N31" s="142" t="s">
        <v>53</v>
      </c>
      <c r="O31" s="95" t="s">
        <v>54</v>
      </c>
      <c r="P31" s="103" t="s">
        <v>55</v>
      </c>
      <c r="Q31" s="97"/>
      <c r="R31" s="93" t="s">
        <v>53</v>
      </c>
      <c r="S31" s="96" t="s">
        <v>54</v>
      </c>
      <c r="T31" s="96" t="s">
        <v>82</v>
      </c>
      <c r="U31" s="95" t="s">
        <v>57</v>
      </c>
      <c r="V31" s="103" t="s">
        <v>50</v>
      </c>
      <c r="W31" s="252"/>
      <c r="Z31" s="129"/>
      <c r="AA31" s="133"/>
      <c r="AB31" s="129"/>
      <c r="AC31" s="129"/>
      <c r="AD31" s="129"/>
      <c r="AH31" s="112"/>
    </row>
    <row r="32" spans="1:36" ht="19.5" customHeight="1">
      <c r="A32" s="104"/>
      <c r="B32" s="294"/>
      <c r="C32" s="295"/>
      <c r="D32" s="295"/>
      <c r="E32" s="104"/>
      <c r="F32" s="235">
        <f aca="true" t="shared" si="10" ref="F32:F37">IF(ISBLANK(G32),"",G32-E32)</f>
      </c>
      <c r="G32" s="245"/>
      <c r="H32" s="104"/>
      <c r="I32" s="235">
        <f aca="true" t="shared" si="11" ref="I32:I37">IF(ISBLANK(J32),"",J32-H32)</f>
      </c>
      <c r="J32" s="245"/>
      <c r="K32" s="104"/>
      <c r="L32" s="235">
        <f aca="true" t="shared" si="12" ref="L32:L37">IF(ISBLANK(M32),"",M32-K32)</f>
      </c>
      <c r="M32" s="245"/>
      <c r="N32" s="104"/>
      <c r="O32" s="235">
        <f aca="true" t="shared" si="13" ref="O32:O37">IF(ISBLANK(P32),"",P32-N32)</f>
      </c>
      <c r="P32" s="245"/>
      <c r="Q32" s="172"/>
      <c r="R32" s="173">
        <f aca="true" t="shared" si="14" ref="R32:S37">IF(SUM(E32,H32,K32,N32)&gt;0,SUM(E32,H32,K32,N32),"")</f>
      </c>
      <c r="S32" s="190">
        <f t="shared" si="14"/>
      </c>
      <c r="T32" s="226"/>
      <c r="U32" s="196">
        <f aca="true" t="shared" si="15" ref="U32:U37">IF(AND(R32&lt;&gt;"",S32&lt;&gt;""),SUM(G32,J32,M32,P32)+(S32/10000)+IF(ISNUMBER(T32),(T32/10000000),0),"")</f>
      </c>
      <c r="V32" s="197">
        <f aca="true" ca="1" t="shared" si="16" ref="V32:V37">IF(U32&gt;0,INDIRECT(ADDRESS(ROW(),26)),"")</f>
      </c>
      <c r="W32" s="260" t="s">
        <v>90</v>
      </c>
      <c r="X32" s="199">
        <f ca="1" t="shared" si="17" ref="X32:X37">INDIRECT(ADDRESS(ROW(),COLUMN()-3))</f>
      </c>
      <c r="Y32" s="129" t="e">
        <f aca="true" t="shared" si="18" ref="Y32:Y37">IF(X32=$X$15,ROW(),"")</f>
        <v>#N/A</v>
      </c>
      <c r="Z32" s="129">
        <f aca="true" t="shared" si="19" ref="Z32:Z37">IF(ISNUMBER(X32),25-RANK(X32,$X$19:$X$63,0),"")</f>
      </c>
      <c r="AA32" s="129"/>
      <c r="AB32" s="129"/>
      <c r="AC32" s="129"/>
      <c r="AD32" s="129"/>
      <c r="AE32" s="129"/>
      <c r="AH32" s="112"/>
      <c r="AJ32" s="129"/>
    </row>
    <row r="33" spans="1:39" s="3" customFormat="1" ht="19.5" customHeight="1">
      <c r="A33" s="104"/>
      <c r="B33" s="296"/>
      <c r="C33" s="297"/>
      <c r="D33" s="298"/>
      <c r="E33" s="104"/>
      <c r="F33" s="235">
        <f t="shared" si="10"/>
      </c>
      <c r="G33" s="245"/>
      <c r="H33" s="104"/>
      <c r="I33" s="235">
        <f t="shared" si="11"/>
      </c>
      <c r="J33" s="245"/>
      <c r="K33" s="104"/>
      <c r="L33" s="235">
        <f t="shared" si="12"/>
      </c>
      <c r="M33" s="245"/>
      <c r="N33" s="104"/>
      <c r="O33" s="235">
        <f t="shared" si="13"/>
      </c>
      <c r="P33" s="245"/>
      <c r="Q33" s="172"/>
      <c r="R33" s="173">
        <f t="shared" si="14"/>
      </c>
      <c r="S33" s="190">
        <f t="shared" si="14"/>
      </c>
      <c r="T33" s="226"/>
      <c r="U33" s="196">
        <f t="shared" si="15"/>
      </c>
      <c r="V33" s="197">
        <f ca="1" t="shared" si="16"/>
      </c>
      <c r="W33" s="252"/>
      <c r="X33" s="199">
        <f ca="1" t="shared" si="17"/>
      </c>
      <c r="Y33" s="129" t="e">
        <f t="shared" si="18"/>
        <v>#N/A</v>
      </c>
      <c r="Z33" s="129">
        <f t="shared" si="19"/>
      </c>
      <c r="AA33" s="129"/>
      <c r="AB33" s="129"/>
      <c r="AC33" s="129"/>
      <c r="AD33" s="129"/>
      <c r="AE33" s="129"/>
      <c r="AF33" s="5"/>
      <c r="AG33" s="5"/>
      <c r="AH33" s="5"/>
      <c r="AI33" s="136"/>
      <c r="AJ33" s="129"/>
      <c r="AK33" s="110"/>
      <c r="AL33" s="110"/>
      <c r="AM33" s="110"/>
    </row>
    <row r="34" spans="1:39" s="3" customFormat="1" ht="19.5" customHeight="1">
      <c r="A34" s="104"/>
      <c r="B34" s="296"/>
      <c r="C34" s="297"/>
      <c r="D34" s="298"/>
      <c r="E34" s="104"/>
      <c r="F34" s="235">
        <f t="shared" si="10"/>
      </c>
      <c r="G34" s="245"/>
      <c r="H34" s="104"/>
      <c r="I34" s="235">
        <f t="shared" si="11"/>
      </c>
      <c r="J34" s="245"/>
      <c r="K34" s="104"/>
      <c r="L34" s="235">
        <f t="shared" si="12"/>
      </c>
      <c r="M34" s="245"/>
      <c r="N34" s="104"/>
      <c r="O34" s="235">
        <f t="shared" si="13"/>
      </c>
      <c r="P34" s="245"/>
      <c r="Q34" s="172"/>
      <c r="R34" s="173">
        <f t="shared" si="14"/>
      </c>
      <c r="S34" s="190">
        <f t="shared" si="14"/>
      </c>
      <c r="T34" s="226"/>
      <c r="U34" s="196">
        <f t="shared" si="15"/>
      </c>
      <c r="V34" s="197">
        <f ca="1" t="shared" si="16"/>
      </c>
      <c r="W34" s="252"/>
      <c r="X34" s="199">
        <f ca="1" t="shared" si="17"/>
      </c>
      <c r="Y34" s="129" t="e">
        <f t="shared" si="18"/>
        <v>#N/A</v>
      </c>
      <c r="Z34" s="129">
        <f t="shared" si="19"/>
      </c>
      <c r="AA34" s="133"/>
      <c r="AB34" s="129"/>
      <c r="AC34" s="129"/>
      <c r="AD34" s="129"/>
      <c r="AE34" s="129"/>
      <c r="AF34" s="5"/>
      <c r="AG34" s="5"/>
      <c r="AH34" s="5"/>
      <c r="AI34" s="136"/>
      <c r="AJ34" s="129"/>
      <c r="AK34" s="110"/>
      <c r="AL34" s="110"/>
      <c r="AM34" s="110"/>
    </row>
    <row r="35" spans="1:39" s="3" customFormat="1" ht="19.5" customHeight="1">
      <c r="A35" s="104"/>
      <c r="B35" s="296"/>
      <c r="C35" s="297"/>
      <c r="D35" s="298"/>
      <c r="E35" s="104"/>
      <c r="F35" s="235">
        <f t="shared" si="10"/>
      </c>
      <c r="G35" s="245"/>
      <c r="H35" s="104"/>
      <c r="I35" s="235">
        <f t="shared" si="11"/>
      </c>
      <c r="J35" s="245"/>
      <c r="K35" s="104"/>
      <c r="L35" s="235">
        <f t="shared" si="12"/>
      </c>
      <c r="M35" s="245"/>
      <c r="N35" s="104"/>
      <c r="O35" s="235">
        <f t="shared" si="13"/>
      </c>
      <c r="P35" s="245"/>
      <c r="Q35" s="172"/>
      <c r="R35" s="173">
        <f t="shared" si="14"/>
      </c>
      <c r="S35" s="190">
        <f t="shared" si="14"/>
      </c>
      <c r="T35" s="226"/>
      <c r="U35" s="196">
        <f t="shared" si="15"/>
      </c>
      <c r="V35" s="197">
        <f ca="1" t="shared" si="16"/>
      </c>
      <c r="W35" s="255"/>
      <c r="X35" s="199">
        <f ca="1" t="shared" si="17"/>
      </c>
      <c r="Y35" s="129" t="e">
        <f t="shared" si="18"/>
        <v>#N/A</v>
      </c>
      <c r="Z35" s="129">
        <f t="shared" si="19"/>
      </c>
      <c r="AA35" s="133"/>
      <c r="AB35" s="129"/>
      <c r="AC35" s="129"/>
      <c r="AD35" s="129"/>
      <c r="AE35" s="129"/>
      <c r="AF35" s="5"/>
      <c r="AG35" s="112"/>
      <c r="AH35" s="112"/>
      <c r="AI35" s="131"/>
      <c r="AJ35" s="129"/>
      <c r="AK35" s="110"/>
      <c r="AL35" s="110"/>
      <c r="AM35" s="110"/>
    </row>
    <row r="36" spans="1:39" s="3" customFormat="1" ht="19.5" customHeight="1">
      <c r="A36" s="104"/>
      <c r="B36" s="296"/>
      <c r="C36" s="297"/>
      <c r="D36" s="298"/>
      <c r="E36" s="104"/>
      <c r="F36" s="235">
        <f t="shared" si="10"/>
      </c>
      <c r="G36" s="245"/>
      <c r="H36" s="104"/>
      <c r="I36" s="235">
        <f t="shared" si="11"/>
      </c>
      <c r="J36" s="245"/>
      <c r="K36" s="104"/>
      <c r="L36" s="235">
        <f t="shared" si="12"/>
      </c>
      <c r="M36" s="245"/>
      <c r="N36" s="104"/>
      <c r="O36" s="235">
        <f t="shared" si="13"/>
      </c>
      <c r="P36" s="245"/>
      <c r="Q36" s="172"/>
      <c r="R36" s="173">
        <f t="shared" si="14"/>
      </c>
      <c r="S36" s="190">
        <f t="shared" si="14"/>
      </c>
      <c r="T36" s="226"/>
      <c r="U36" s="196">
        <f t="shared" si="15"/>
      </c>
      <c r="V36" s="197">
        <f ca="1" t="shared" si="16"/>
      </c>
      <c r="W36" s="252"/>
      <c r="X36" s="199">
        <f ca="1" t="shared" si="17"/>
      </c>
      <c r="Y36" s="129" t="e">
        <f t="shared" si="18"/>
        <v>#N/A</v>
      </c>
      <c r="Z36" s="129">
        <f t="shared" si="19"/>
      </c>
      <c r="AA36" s="133"/>
      <c r="AB36" s="129"/>
      <c r="AC36" s="129"/>
      <c r="AD36" s="129"/>
      <c r="AE36" s="129"/>
      <c r="AF36" s="112"/>
      <c r="AG36" s="112"/>
      <c r="AH36" s="112"/>
      <c r="AI36" s="131"/>
      <c r="AJ36" s="129"/>
      <c r="AK36" s="110"/>
      <c r="AL36" s="110"/>
      <c r="AM36" s="110"/>
    </row>
    <row r="37" spans="1:39" s="3" customFormat="1" ht="19.5" customHeight="1">
      <c r="A37" s="104"/>
      <c r="B37" s="299"/>
      <c r="C37" s="300"/>
      <c r="D37" s="301"/>
      <c r="E37" s="246"/>
      <c r="F37" s="247">
        <f t="shared" si="10"/>
      </c>
      <c r="G37" s="248"/>
      <c r="H37" s="246"/>
      <c r="I37" s="247">
        <f t="shared" si="11"/>
      </c>
      <c r="J37" s="248"/>
      <c r="K37" s="246"/>
      <c r="L37" s="247">
        <f t="shared" si="12"/>
      </c>
      <c r="M37" s="248"/>
      <c r="N37" s="246"/>
      <c r="O37" s="247">
        <f t="shared" si="13"/>
      </c>
      <c r="P37" s="248"/>
      <c r="Q37" s="174"/>
      <c r="R37" s="173">
        <f t="shared" si="14"/>
      </c>
      <c r="S37" s="237">
        <f t="shared" si="14"/>
      </c>
      <c r="T37" s="226"/>
      <c r="U37" s="196">
        <f t="shared" si="15"/>
      </c>
      <c r="V37" s="238">
        <f ca="1" t="shared" si="16"/>
      </c>
      <c r="W37" s="255"/>
      <c r="X37" s="199">
        <f ca="1" t="shared" si="17"/>
      </c>
      <c r="Y37" s="129" t="e">
        <f t="shared" si="18"/>
        <v>#N/A</v>
      </c>
      <c r="Z37" s="129">
        <f t="shared" si="19"/>
      </c>
      <c r="AA37" s="133"/>
      <c r="AB37" s="129"/>
      <c r="AC37" s="129"/>
      <c r="AD37" s="129"/>
      <c r="AE37" s="129"/>
      <c r="AF37" s="112"/>
      <c r="AG37" s="112"/>
      <c r="AH37" s="112"/>
      <c r="AI37" s="131"/>
      <c r="AJ37" s="129"/>
      <c r="AK37" s="110"/>
      <c r="AL37" s="110"/>
      <c r="AM37" s="110"/>
    </row>
    <row r="38" spans="1:39" s="3" customFormat="1" ht="19.5" customHeight="1">
      <c r="A38" s="105"/>
      <c r="B38" s="126" t="s">
        <v>10</v>
      </c>
      <c r="C38" s="106"/>
      <c r="D38" s="107">
        <f ca="1">IF(U38="","",IF(U38&gt;0,INDIRECT(ADDRESS(ROUND(ROW()/14,0)+1,26)),0))</f>
      </c>
      <c r="E38" s="302" t="str">
        <f>"Mannschaft "&amp;MIN(Z38:AB38)&amp;" und "&amp;MAX(Z38:AB38)&amp;" haben das gleiche Ergebnis !  Es ent-scheidet nun die größere Zahl von Kränzen und Neunen."</f>
        <v>Mannschaft 0 und 0 haben das gleiche Ergebnis !  Es ent-scheidet nun die größere Zahl von Kränzen und Neunen.</v>
      </c>
      <c r="F38" s="302"/>
      <c r="G38" s="302"/>
      <c r="H38" s="302"/>
      <c r="I38" s="302"/>
      <c r="J38" s="302"/>
      <c r="K38" s="302"/>
      <c r="L38" s="302"/>
      <c r="M38" s="302"/>
      <c r="N38" s="302"/>
      <c r="O38" s="302"/>
      <c r="P38" s="302"/>
      <c r="Q38" s="108"/>
      <c r="R38" s="239">
        <f>IF(SUM(R32:R37)&gt;0,SUM(R32:R37),"")</f>
      </c>
      <c r="S38" s="240">
        <f>IF(SUM(S32:S37)&gt;0,SUM(S32:S37),"")</f>
      </c>
      <c r="T38" s="240">
        <f>IF(SUM(T32:T37)&gt;0,SUM(T32:T37),"")</f>
      </c>
      <c r="U38" s="241">
        <f>IF(SUM(U32:U37)&gt;0,ROUND(SUM(U32:U37),0),"")</f>
      </c>
      <c r="V38" s="242">
        <f>IF(COUNT(V32:V37)&gt;0,SUM(V32:V37),"")</f>
      </c>
      <c r="W38" s="255"/>
      <c r="X38" s="199" t="str">
        <f>ADDRESS(ROUND(ROW()/14,0)+1,COLUMN()-2)</f>
        <v>$V$4</v>
      </c>
      <c r="Y38" s="129"/>
      <c r="Z38" s="129"/>
      <c r="AA38" s="129">
        <f ca="1">INDIRECT(ADDRESS(ROUND(ROW()/14,0)+1,COLUMN()-2))</f>
        <v>0</v>
      </c>
      <c r="AB38" s="129">
        <f>MAX(AA$25,AA$51,AA$64)</f>
        <v>0</v>
      </c>
      <c r="AC38" s="129"/>
      <c r="AD38" s="129"/>
      <c r="AE38" s="135"/>
      <c r="AF38" s="112"/>
      <c r="AG38" s="112"/>
      <c r="AH38" s="112"/>
      <c r="AI38" s="131"/>
      <c r="AJ38" s="110"/>
      <c r="AK38" s="110"/>
      <c r="AL38" s="110"/>
      <c r="AM38" s="110"/>
    </row>
    <row r="39" spans="1:39" s="3" customFormat="1" ht="9" customHeight="1" thickBot="1">
      <c r="A39" s="63"/>
      <c r="B39" s="127"/>
      <c r="C39" s="64"/>
      <c r="D39" s="64"/>
      <c r="E39" s="303"/>
      <c r="F39" s="303"/>
      <c r="G39" s="303"/>
      <c r="H39" s="303"/>
      <c r="I39" s="303"/>
      <c r="J39" s="303"/>
      <c r="K39" s="303"/>
      <c r="L39" s="303"/>
      <c r="M39" s="303"/>
      <c r="N39" s="303"/>
      <c r="O39" s="303"/>
      <c r="P39" s="303"/>
      <c r="Q39" s="65"/>
      <c r="R39" s="65"/>
      <c r="S39" s="65"/>
      <c r="T39" s="65"/>
      <c r="U39" s="65"/>
      <c r="V39" s="66"/>
      <c r="W39" s="252"/>
      <c r="X39" s="199"/>
      <c r="Y39" s="129"/>
      <c r="Z39" s="129"/>
      <c r="AA39" s="133"/>
      <c r="AB39" s="129"/>
      <c r="AC39" s="129"/>
      <c r="AD39" s="129"/>
      <c r="AE39" s="134"/>
      <c r="AF39" s="112"/>
      <c r="AG39" s="112"/>
      <c r="AH39" s="112"/>
      <c r="AI39" s="131"/>
      <c r="AJ39" s="110"/>
      <c r="AK39" s="110"/>
      <c r="AL39" s="110"/>
      <c r="AM39" s="110"/>
    </row>
    <row r="40" spans="1:39" s="3" customFormat="1" ht="6" customHeight="1">
      <c r="A40" s="51"/>
      <c r="B40" s="118"/>
      <c r="C40" s="69"/>
      <c r="D40" s="69"/>
      <c r="E40" s="69"/>
      <c r="F40" s="69"/>
      <c r="G40" s="69"/>
      <c r="H40" s="69"/>
      <c r="I40" s="69"/>
      <c r="J40" s="69"/>
      <c r="K40" s="282">
        <f>IF(ISERROR($X$15),"","Achtung !!!   Mindestens "&amp;$AB$15&amp;" Spieler haben "&amp;ROUND($X$15,0)&amp;" Holz:  -")</f>
      </c>
      <c r="L40" s="282"/>
      <c r="M40" s="282"/>
      <c r="N40" s="282"/>
      <c r="O40" s="282"/>
      <c r="P40" s="282"/>
      <c r="Q40" s="282"/>
      <c r="R40" s="282"/>
      <c r="S40" s="282"/>
      <c r="T40" s="282"/>
      <c r="U40" s="282"/>
      <c r="V40" s="283"/>
      <c r="W40" s="252"/>
      <c r="X40" s="199"/>
      <c r="Y40" s="129"/>
      <c r="Z40" s="129"/>
      <c r="AA40" s="133"/>
      <c r="AB40" s="129"/>
      <c r="AC40" s="129"/>
      <c r="AD40" s="129"/>
      <c r="AE40" s="134"/>
      <c r="AF40" s="112"/>
      <c r="AG40" s="112"/>
      <c r="AH40" s="112"/>
      <c r="AI40" s="131"/>
      <c r="AJ40" s="110"/>
      <c r="AK40" s="110"/>
      <c r="AL40" s="110"/>
      <c r="AM40" s="110"/>
    </row>
    <row r="41" spans="1:39" s="3" customFormat="1" ht="15.75" customHeight="1">
      <c r="A41" s="58" t="s">
        <v>34</v>
      </c>
      <c r="B41" s="309"/>
      <c r="C41" s="309"/>
      <c r="D41" s="309"/>
      <c r="E41" s="309"/>
      <c r="F41" s="309"/>
      <c r="G41" s="309"/>
      <c r="H41" s="309"/>
      <c r="I41" s="234"/>
      <c r="J41" s="169"/>
      <c r="K41" s="284">
        <f ca="1">IF(ISERROR($X$15),"",INDIRECT(ADDRESS($Y$15,2))&amp;IF($AB$15&gt;2,", "&amp;INDIRECT(ADDRESS($AA$15,2)),"")&amp;" und "&amp;INDIRECT(ADDRESS($Z$15,2))&amp;" ---- NEUNER und KRÄNZE ermitteln und in der Spalte N/K eintragen.")</f>
      </c>
      <c r="L41" s="284"/>
      <c r="M41" s="284"/>
      <c r="N41" s="284"/>
      <c r="O41" s="284"/>
      <c r="P41" s="284"/>
      <c r="Q41" s="284"/>
      <c r="R41" s="284"/>
      <c r="S41" s="284"/>
      <c r="T41" s="284"/>
      <c r="U41" s="284"/>
      <c r="V41" s="285"/>
      <c r="W41" s="260"/>
      <c r="X41" s="199"/>
      <c r="Y41" s="129"/>
      <c r="Z41" s="129"/>
      <c r="AA41" s="133"/>
      <c r="AB41" s="129"/>
      <c r="AC41" s="129"/>
      <c r="AD41" s="129"/>
      <c r="AE41" s="134"/>
      <c r="AF41" s="112"/>
      <c r="AG41" s="112"/>
      <c r="AH41" s="261"/>
      <c r="AI41" s="131"/>
      <c r="AJ41" s="110"/>
      <c r="AK41" s="110"/>
      <c r="AL41" s="110"/>
      <c r="AM41" s="110"/>
    </row>
    <row r="42" spans="1:37" ht="4.5" customHeight="1">
      <c r="A42" s="60"/>
      <c r="B42" s="123"/>
      <c r="C42" s="43"/>
      <c r="D42" s="43"/>
      <c r="E42" s="43"/>
      <c r="F42" s="43"/>
      <c r="G42" s="43"/>
      <c r="H42" s="43"/>
      <c r="I42" s="43"/>
      <c r="J42" s="43"/>
      <c r="K42" s="286"/>
      <c r="L42" s="286"/>
      <c r="M42" s="286"/>
      <c r="N42" s="286"/>
      <c r="O42" s="286"/>
      <c r="P42" s="286"/>
      <c r="Q42" s="286"/>
      <c r="R42" s="286"/>
      <c r="S42" s="286"/>
      <c r="T42" s="286"/>
      <c r="U42" s="286"/>
      <c r="V42" s="287"/>
      <c r="W42" s="252"/>
      <c r="X42" s="199"/>
      <c r="Y42" s="129"/>
      <c r="Z42" s="129"/>
      <c r="AA42" s="133"/>
      <c r="AB42" s="129"/>
      <c r="AC42" s="129"/>
      <c r="AD42" s="129"/>
      <c r="AK42" s="117"/>
    </row>
    <row r="43" spans="1:30" ht="9.75" customHeight="1">
      <c r="A43" s="141"/>
      <c r="B43" s="124"/>
      <c r="C43" s="92"/>
      <c r="D43" s="92"/>
      <c r="E43" s="291" t="str">
        <f>"Bahn "&amp;$P$10</f>
        <v>Bahn 1</v>
      </c>
      <c r="F43" s="292"/>
      <c r="G43" s="293"/>
      <c r="H43" s="291" t="str">
        <f>"Bahn "&amp;RIGHT(E43,2)+1</f>
        <v>Bahn 2</v>
      </c>
      <c r="I43" s="292"/>
      <c r="J43" s="293"/>
      <c r="K43" s="291" t="str">
        <f>"Bahn "&amp;RIGHT(H43,2)+1</f>
        <v>Bahn 3</v>
      </c>
      <c r="L43" s="292"/>
      <c r="M43" s="293"/>
      <c r="N43" s="291" t="str">
        <f>"Bahn "&amp;RIGHT(K43,2)+1</f>
        <v>Bahn 4</v>
      </c>
      <c r="O43" s="292"/>
      <c r="P43" s="293"/>
      <c r="Q43" s="98"/>
      <c r="R43" s="305" t="s">
        <v>55</v>
      </c>
      <c r="S43" s="306"/>
      <c r="T43" s="307"/>
      <c r="U43" s="308"/>
      <c r="V43" s="102"/>
      <c r="W43" s="252"/>
      <c r="X43" s="199"/>
      <c r="Y43" s="129"/>
      <c r="Z43" s="129"/>
      <c r="AA43" s="133"/>
      <c r="AB43" s="129"/>
      <c r="AC43" s="129"/>
      <c r="AD43" s="129"/>
    </row>
    <row r="44" spans="1:30" ht="9.75" customHeight="1">
      <c r="A44" s="142" t="s">
        <v>14</v>
      </c>
      <c r="B44" s="125" t="s">
        <v>13</v>
      </c>
      <c r="C44" s="94"/>
      <c r="D44" s="109"/>
      <c r="E44" s="142" t="s">
        <v>53</v>
      </c>
      <c r="F44" s="95" t="s">
        <v>54</v>
      </c>
      <c r="G44" s="103" t="s">
        <v>55</v>
      </c>
      <c r="H44" s="142" t="s">
        <v>53</v>
      </c>
      <c r="I44" s="95" t="s">
        <v>54</v>
      </c>
      <c r="J44" s="103" t="s">
        <v>55</v>
      </c>
      <c r="K44" s="142" t="s">
        <v>53</v>
      </c>
      <c r="L44" s="95" t="s">
        <v>54</v>
      </c>
      <c r="M44" s="103" t="s">
        <v>55</v>
      </c>
      <c r="N44" s="142" t="s">
        <v>53</v>
      </c>
      <c r="O44" s="95" t="s">
        <v>54</v>
      </c>
      <c r="P44" s="103" t="s">
        <v>55</v>
      </c>
      <c r="Q44" s="97"/>
      <c r="R44" s="93" t="s">
        <v>53</v>
      </c>
      <c r="S44" s="96" t="s">
        <v>54</v>
      </c>
      <c r="T44" s="96" t="s">
        <v>82</v>
      </c>
      <c r="U44" s="95" t="s">
        <v>57</v>
      </c>
      <c r="V44" s="103" t="s">
        <v>50</v>
      </c>
      <c r="W44" s="252"/>
      <c r="X44" s="199"/>
      <c r="Y44" s="129"/>
      <c r="Z44" s="129"/>
      <c r="AA44" s="133"/>
      <c r="AB44" s="129"/>
      <c r="AC44" s="129"/>
      <c r="AD44" s="129"/>
    </row>
    <row r="45" spans="1:39" s="3" customFormat="1" ht="19.5" customHeight="1">
      <c r="A45" s="104"/>
      <c r="B45" s="294"/>
      <c r="C45" s="295"/>
      <c r="D45" s="295"/>
      <c r="E45" s="104"/>
      <c r="F45" s="235">
        <f aca="true" t="shared" si="20" ref="F45:F50">IF(ISBLANK(G45),"",G45-E45)</f>
      </c>
      <c r="G45" s="245"/>
      <c r="H45" s="104"/>
      <c r="I45" s="235">
        <f aca="true" t="shared" si="21" ref="I45:I50">IF(ISBLANK(J45),"",J45-H45)</f>
      </c>
      <c r="J45" s="245"/>
      <c r="K45" s="104"/>
      <c r="L45" s="235">
        <f aca="true" t="shared" si="22" ref="L45:L50">IF(ISBLANK(M45),"",M45-K45)</f>
      </c>
      <c r="M45" s="245"/>
      <c r="N45" s="104"/>
      <c r="O45" s="235">
        <f aca="true" t="shared" si="23" ref="O45:O50">IF(ISBLANK(P45),"",P45-N45)</f>
      </c>
      <c r="P45" s="245"/>
      <c r="Q45" s="172"/>
      <c r="R45" s="173">
        <f aca="true" t="shared" si="24" ref="R45:S50">IF(SUM(E45,H45,K45,N45)&gt;0,SUM(E45,H45,K45,N45),"")</f>
      </c>
      <c r="S45" s="190">
        <f t="shared" si="24"/>
      </c>
      <c r="T45" s="226"/>
      <c r="U45" s="196">
        <f aca="true" t="shared" si="25" ref="U45:U50">IF(AND(R45&lt;&gt;"",S45&lt;&gt;""),SUM(G45,J45,M45,P45)+(S45/10000)+IF(ISNUMBER(T45),(T45/10000000),0),"")</f>
      </c>
      <c r="V45" s="197">
        <f aca="true" ca="1" t="shared" si="26" ref="V45:V50">IF(U45&gt;0,INDIRECT(ADDRESS(ROW(),26)),"")</f>
      </c>
      <c r="W45" s="259" t="s">
        <v>90</v>
      </c>
      <c r="X45" s="199">
        <f ca="1" t="shared" si="27" ref="X45:X50">INDIRECT(ADDRESS(ROW(),COLUMN()-3))</f>
      </c>
      <c r="Y45" s="129" t="e">
        <f aca="true" t="shared" si="28" ref="Y45:Y50">IF(X45=$X$15,ROW(),"")</f>
        <v>#N/A</v>
      </c>
      <c r="Z45" s="129">
        <f aca="true" t="shared" si="29" ref="Z45:Z50">IF(ISNUMBER(X45),25-RANK(X45,$X$19:$X$63,0),"")</f>
      </c>
      <c r="AA45" s="133"/>
      <c r="AB45" s="129"/>
      <c r="AC45" s="129"/>
      <c r="AD45" s="129"/>
      <c r="AE45" s="129"/>
      <c r="AF45" s="112"/>
      <c r="AG45" s="112"/>
      <c r="AH45" s="261"/>
      <c r="AI45" s="131"/>
      <c r="AJ45" s="129"/>
      <c r="AK45" s="110"/>
      <c r="AL45" s="110"/>
      <c r="AM45" s="110"/>
    </row>
    <row r="46" spans="1:36" ht="19.5" customHeight="1">
      <c r="A46" s="104"/>
      <c r="B46" s="296"/>
      <c r="C46" s="297"/>
      <c r="D46" s="298"/>
      <c r="E46" s="104"/>
      <c r="F46" s="235">
        <f t="shared" si="20"/>
      </c>
      <c r="G46" s="245"/>
      <c r="H46" s="104"/>
      <c r="I46" s="235">
        <f t="shared" si="21"/>
      </c>
      <c r="J46" s="245"/>
      <c r="K46" s="104"/>
      <c r="L46" s="235">
        <f t="shared" si="22"/>
      </c>
      <c r="M46" s="245"/>
      <c r="N46" s="104"/>
      <c r="O46" s="235">
        <f t="shared" si="23"/>
      </c>
      <c r="P46" s="245"/>
      <c r="Q46" s="172"/>
      <c r="R46" s="173">
        <f t="shared" si="24"/>
      </c>
      <c r="S46" s="190">
        <f t="shared" si="24"/>
      </c>
      <c r="T46" s="226"/>
      <c r="U46" s="196">
        <f t="shared" si="25"/>
      </c>
      <c r="V46" s="197">
        <f ca="1" t="shared" si="26"/>
      </c>
      <c r="W46" s="253"/>
      <c r="X46" s="199">
        <f ca="1" t="shared" si="27"/>
      </c>
      <c r="Y46" s="129" t="e">
        <f t="shared" si="28"/>
        <v>#N/A</v>
      </c>
      <c r="Z46" s="129">
        <f t="shared" si="29"/>
      </c>
      <c r="AA46" s="133"/>
      <c r="AB46" s="129"/>
      <c r="AC46" s="129"/>
      <c r="AD46" s="129"/>
      <c r="AE46" s="129"/>
      <c r="AJ46" s="129"/>
    </row>
    <row r="47" spans="1:36" ht="19.5" customHeight="1">
      <c r="A47" s="104"/>
      <c r="B47" s="296"/>
      <c r="C47" s="297"/>
      <c r="D47" s="298"/>
      <c r="E47" s="104"/>
      <c r="F47" s="235">
        <f t="shared" si="20"/>
      </c>
      <c r="G47" s="245"/>
      <c r="H47" s="104"/>
      <c r="I47" s="235">
        <f t="shared" si="21"/>
      </c>
      <c r="J47" s="245"/>
      <c r="K47" s="104"/>
      <c r="L47" s="235">
        <f t="shared" si="22"/>
      </c>
      <c r="M47" s="245"/>
      <c r="N47" s="104"/>
      <c r="O47" s="235">
        <f t="shared" si="23"/>
      </c>
      <c r="P47" s="245"/>
      <c r="Q47" s="172"/>
      <c r="R47" s="173">
        <f t="shared" si="24"/>
      </c>
      <c r="S47" s="190">
        <f t="shared" si="24"/>
      </c>
      <c r="T47" s="226"/>
      <c r="U47" s="196">
        <f t="shared" si="25"/>
      </c>
      <c r="V47" s="197">
        <f ca="1" t="shared" si="26"/>
      </c>
      <c r="W47" s="253"/>
      <c r="X47" s="199">
        <f ca="1" t="shared" si="27"/>
      </c>
      <c r="Y47" s="129" t="e">
        <f t="shared" si="28"/>
        <v>#N/A</v>
      </c>
      <c r="Z47" s="129">
        <f t="shared" si="29"/>
      </c>
      <c r="AA47" s="133"/>
      <c r="AB47" s="129"/>
      <c r="AC47" s="129"/>
      <c r="AD47" s="129"/>
      <c r="AE47" s="129"/>
      <c r="AJ47" s="129"/>
    </row>
    <row r="48" spans="1:36" ht="19.5" customHeight="1">
      <c r="A48" s="104"/>
      <c r="B48" s="296"/>
      <c r="C48" s="297"/>
      <c r="D48" s="298"/>
      <c r="E48" s="104"/>
      <c r="F48" s="235">
        <f t="shared" si="20"/>
      </c>
      <c r="G48" s="245"/>
      <c r="H48" s="104"/>
      <c r="I48" s="235">
        <f t="shared" si="21"/>
      </c>
      <c r="J48" s="245"/>
      <c r="K48" s="104"/>
      <c r="L48" s="235">
        <f t="shared" si="22"/>
      </c>
      <c r="M48" s="245"/>
      <c r="N48" s="104"/>
      <c r="O48" s="235">
        <f t="shared" si="23"/>
      </c>
      <c r="P48" s="245"/>
      <c r="Q48" s="172"/>
      <c r="R48" s="173">
        <f t="shared" si="24"/>
      </c>
      <c r="S48" s="190">
        <f t="shared" si="24"/>
      </c>
      <c r="T48" s="226"/>
      <c r="U48" s="196">
        <f t="shared" si="25"/>
      </c>
      <c r="V48" s="197">
        <f ca="1" t="shared" si="26"/>
      </c>
      <c r="W48" s="253"/>
      <c r="X48" s="199">
        <f ca="1" t="shared" si="27"/>
      </c>
      <c r="Y48" s="129" t="e">
        <f t="shared" si="28"/>
        <v>#N/A</v>
      </c>
      <c r="Z48" s="129">
        <f t="shared" si="29"/>
      </c>
      <c r="AB48" s="129"/>
      <c r="AC48" s="129"/>
      <c r="AD48" s="129"/>
      <c r="AE48" s="129"/>
      <c r="AJ48" s="129"/>
    </row>
    <row r="49" spans="1:36" ht="19.5" customHeight="1">
      <c r="A49" s="104"/>
      <c r="B49" s="296"/>
      <c r="C49" s="297"/>
      <c r="D49" s="298"/>
      <c r="E49" s="104"/>
      <c r="F49" s="235">
        <f t="shared" si="20"/>
      </c>
      <c r="G49" s="245"/>
      <c r="H49" s="104"/>
      <c r="I49" s="235">
        <f t="shared" si="21"/>
      </c>
      <c r="J49" s="245"/>
      <c r="K49" s="104"/>
      <c r="L49" s="235">
        <f t="shared" si="22"/>
      </c>
      <c r="M49" s="245"/>
      <c r="N49" s="104"/>
      <c r="O49" s="235">
        <f t="shared" si="23"/>
      </c>
      <c r="P49" s="245"/>
      <c r="Q49" s="172"/>
      <c r="R49" s="173">
        <f t="shared" si="24"/>
      </c>
      <c r="S49" s="190">
        <f t="shared" si="24"/>
      </c>
      <c r="T49" s="226"/>
      <c r="U49" s="196">
        <f t="shared" si="25"/>
      </c>
      <c r="V49" s="197">
        <f ca="1" t="shared" si="26"/>
      </c>
      <c r="W49" s="253"/>
      <c r="X49" s="199">
        <f ca="1" t="shared" si="27"/>
      </c>
      <c r="Y49" s="129" t="e">
        <f t="shared" si="28"/>
        <v>#N/A</v>
      </c>
      <c r="Z49" s="129">
        <f t="shared" si="29"/>
      </c>
      <c r="AB49" s="129"/>
      <c r="AC49" s="129"/>
      <c r="AD49" s="129"/>
      <c r="AE49" s="129"/>
      <c r="AJ49" s="129"/>
    </row>
    <row r="50" spans="1:36" ht="19.5" customHeight="1">
      <c r="A50" s="104"/>
      <c r="B50" s="299"/>
      <c r="C50" s="300"/>
      <c r="D50" s="301"/>
      <c r="E50" s="246"/>
      <c r="F50" s="247">
        <f t="shared" si="20"/>
      </c>
      <c r="G50" s="248"/>
      <c r="H50" s="246"/>
      <c r="I50" s="247">
        <f t="shared" si="21"/>
      </c>
      <c r="J50" s="248"/>
      <c r="K50" s="246"/>
      <c r="L50" s="247">
        <f t="shared" si="22"/>
      </c>
      <c r="M50" s="248"/>
      <c r="N50" s="246"/>
      <c r="O50" s="247">
        <f t="shared" si="23"/>
      </c>
      <c r="P50" s="248"/>
      <c r="Q50" s="174"/>
      <c r="R50" s="173">
        <f t="shared" si="24"/>
      </c>
      <c r="S50" s="237">
        <f t="shared" si="24"/>
      </c>
      <c r="T50" s="226"/>
      <c r="U50" s="196">
        <f t="shared" si="25"/>
      </c>
      <c r="V50" s="238">
        <f ca="1" t="shared" si="26"/>
      </c>
      <c r="W50" s="255"/>
      <c r="X50" s="199">
        <f ca="1" t="shared" si="27"/>
      </c>
      <c r="Y50" s="129" t="e">
        <f t="shared" si="28"/>
        <v>#N/A</v>
      </c>
      <c r="Z50" s="129">
        <f t="shared" si="29"/>
      </c>
      <c r="AB50" s="129"/>
      <c r="AC50" s="129"/>
      <c r="AD50" s="129"/>
      <c r="AE50" s="129"/>
      <c r="AJ50" s="129"/>
    </row>
    <row r="51" spans="1:29" ht="19.5" customHeight="1">
      <c r="A51" s="105"/>
      <c r="B51" s="126" t="s">
        <v>10</v>
      </c>
      <c r="C51" s="106"/>
      <c r="D51" s="107">
        <f ca="1">IF(U51="","",IF(U51&gt;0,INDIRECT(ADDRESS(ROUND(ROW()/14,0)+1,26)),0))</f>
      </c>
      <c r="E51" s="302" t="str">
        <f>"Mannschaft "&amp;MIN(Z51:AB51)&amp;" und "&amp;MAX(Z51:AB51)&amp;" haben das gleiche Ergebnis !  Es ent-scheidet nun die größere Zahl von Kränzen und Neunen."</f>
        <v>Mannschaft 0 und 0 haben das gleiche Ergebnis !  Es ent-scheidet nun die größere Zahl von Kränzen und Neunen.</v>
      </c>
      <c r="F51" s="302"/>
      <c r="G51" s="302"/>
      <c r="H51" s="302"/>
      <c r="I51" s="302"/>
      <c r="J51" s="302"/>
      <c r="K51" s="302"/>
      <c r="L51" s="302"/>
      <c r="M51" s="302"/>
      <c r="N51" s="302"/>
      <c r="O51" s="302"/>
      <c r="P51" s="302"/>
      <c r="Q51" s="108"/>
      <c r="R51" s="239">
        <f>IF(SUM(R45:R50)&gt;0,SUM(R45:R50),"")</f>
      </c>
      <c r="S51" s="240">
        <f>IF(SUM(S45:S50)&gt;0,SUM(S45:S50),"")</f>
      </c>
      <c r="T51" s="240">
        <f>IF(SUM(T45:T50)&gt;0,SUM(T45:T50),"")</f>
      </c>
      <c r="U51" s="241">
        <f>IF(SUM(U45:U50)&gt;0,ROUND(SUM(U45:U50),0),"")</f>
      </c>
      <c r="V51" s="242">
        <f>IF(COUNT(V45:V50)&gt;0,SUM(V45:V50),"")</f>
      </c>
      <c r="W51" s="255"/>
      <c r="X51" s="199"/>
      <c r="AA51" s="129">
        <f ca="1">INDIRECT(ADDRESS(ROUND(ROW()/14,0)+1,COLUMN()-2))</f>
        <v>0</v>
      </c>
      <c r="AB51" s="129">
        <f>MAX(AA$25,AA$38,AA$64)</f>
        <v>0</v>
      </c>
      <c r="AC51" s="129"/>
    </row>
    <row r="52" spans="1:25" ht="9" customHeight="1" thickBot="1">
      <c r="A52" s="63"/>
      <c r="B52" s="127"/>
      <c r="C52" s="64"/>
      <c r="D52" s="64"/>
      <c r="E52" s="303"/>
      <c r="F52" s="303"/>
      <c r="G52" s="303"/>
      <c r="H52" s="303"/>
      <c r="I52" s="303"/>
      <c r="J52" s="303"/>
      <c r="K52" s="303"/>
      <c r="L52" s="303"/>
      <c r="M52" s="303"/>
      <c r="N52" s="303"/>
      <c r="O52" s="303"/>
      <c r="P52" s="303"/>
      <c r="Q52" s="65"/>
      <c r="R52" s="65"/>
      <c r="S52" s="65"/>
      <c r="T52" s="65"/>
      <c r="U52" s="65"/>
      <c r="V52" s="66"/>
      <c r="W52" s="252"/>
      <c r="X52" s="199"/>
      <c r="Y52" s="129"/>
    </row>
    <row r="53" spans="1:39" s="3" customFormat="1" ht="6" customHeight="1">
      <c r="A53" s="51"/>
      <c r="B53" s="118"/>
      <c r="C53" s="69"/>
      <c r="D53" s="69"/>
      <c r="E53" s="69"/>
      <c r="F53" s="69"/>
      <c r="G53" s="69"/>
      <c r="H53" s="69"/>
      <c r="I53" s="69"/>
      <c r="J53" s="69"/>
      <c r="K53" s="282">
        <f>IF(ISERROR($X$15),"","Achtung !!!   Mindestens "&amp;$AB$15&amp;" Spieler haben "&amp;ROUND($X$15,0)&amp;" Holz:  -")</f>
      </c>
      <c r="L53" s="282"/>
      <c r="M53" s="282"/>
      <c r="N53" s="282"/>
      <c r="O53" s="282"/>
      <c r="P53" s="282"/>
      <c r="Q53" s="282"/>
      <c r="R53" s="282"/>
      <c r="S53" s="282"/>
      <c r="T53" s="282"/>
      <c r="U53" s="282"/>
      <c r="V53" s="283"/>
      <c r="W53" s="252"/>
      <c r="X53" s="199"/>
      <c r="Y53" s="129"/>
      <c r="Z53" s="129"/>
      <c r="AA53" s="129"/>
      <c r="AB53" s="129"/>
      <c r="AC53" s="129"/>
      <c r="AD53" s="129"/>
      <c r="AE53" s="134"/>
      <c r="AF53" s="112"/>
      <c r="AG53" s="112"/>
      <c r="AH53" s="261"/>
      <c r="AI53" s="131"/>
      <c r="AJ53" s="110"/>
      <c r="AK53" s="110"/>
      <c r="AL53" s="110"/>
      <c r="AM53" s="110"/>
    </row>
    <row r="54" spans="1:39" s="3" customFormat="1" ht="15.75" customHeight="1">
      <c r="A54" s="58" t="s">
        <v>34</v>
      </c>
      <c r="B54" s="309"/>
      <c r="C54" s="309"/>
      <c r="D54" s="309"/>
      <c r="E54" s="309"/>
      <c r="F54" s="309"/>
      <c r="G54" s="309"/>
      <c r="H54" s="309"/>
      <c r="I54" s="234"/>
      <c r="J54" s="169"/>
      <c r="K54" s="284">
        <f ca="1">IF(ISERROR($X$15),"",INDIRECT(ADDRESS($Y$15,2))&amp;IF($AB$15&gt;2,", "&amp;INDIRECT(ADDRESS($AA$15,2)),"")&amp;" und "&amp;INDIRECT(ADDRESS($Z$15,2))&amp;" ---- NEUNER und KRÄNZE ermitteln und in der Spalte N/K eintragen.")</f>
      </c>
      <c r="L54" s="284"/>
      <c r="M54" s="284"/>
      <c r="N54" s="284"/>
      <c r="O54" s="284"/>
      <c r="P54" s="284"/>
      <c r="Q54" s="284"/>
      <c r="R54" s="284"/>
      <c r="S54" s="284"/>
      <c r="T54" s="284"/>
      <c r="U54" s="284"/>
      <c r="V54" s="285"/>
      <c r="W54" s="259"/>
      <c r="X54" s="199"/>
      <c r="Y54" s="129"/>
      <c r="Z54" s="129"/>
      <c r="AA54" s="129"/>
      <c r="AB54" s="129"/>
      <c r="AC54" s="129"/>
      <c r="AD54" s="129"/>
      <c r="AE54" s="134"/>
      <c r="AF54" s="112"/>
      <c r="AG54" s="112"/>
      <c r="AH54" s="261"/>
      <c r="AI54" s="131"/>
      <c r="AJ54" s="110"/>
      <c r="AK54" s="110"/>
      <c r="AL54" s="110"/>
      <c r="AM54" s="110"/>
    </row>
    <row r="55" spans="1:39" s="3" customFormat="1" ht="4.5" customHeight="1">
      <c r="A55" s="60"/>
      <c r="B55" s="123"/>
      <c r="C55" s="43"/>
      <c r="D55" s="43"/>
      <c r="E55" s="43"/>
      <c r="F55" s="43"/>
      <c r="G55" s="43"/>
      <c r="H55" s="43"/>
      <c r="I55" s="43"/>
      <c r="J55" s="43"/>
      <c r="K55" s="286"/>
      <c r="L55" s="286"/>
      <c r="M55" s="286"/>
      <c r="N55" s="286"/>
      <c r="O55" s="286"/>
      <c r="P55" s="286"/>
      <c r="Q55" s="286"/>
      <c r="R55" s="286"/>
      <c r="S55" s="286"/>
      <c r="T55" s="286"/>
      <c r="U55" s="286"/>
      <c r="V55" s="287"/>
      <c r="W55" s="252"/>
      <c r="X55" s="199"/>
      <c r="Y55" s="129"/>
      <c r="Z55" s="129"/>
      <c r="AA55" s="129"/>
      <c r="AB55" s="129"/>
      <c r="AC55" s="129"/>
      <c r="AD55" s="129"/>
      <c r="AE55" s="134"/>
      <c r="AF55" s="112"/>
      <c r="AG55" s="112"/>
      <c r="AH55" s="261"/>
      <c r="AI55" s="131"/>
      <c r="AJ55" s="110"/>
      <c r="AK55" s="110"/>
      <c r="AL55" s="110"/>
      <c r="AM55" s="110"/>
    </row>
    <row r="56" spans="1:39" s="3" customFormat="1" ht="9.75" customHeight="1">
      <c r="A56" s="141"/>
      <c r="B56" s="124"/>
      <c r="C56" s="92"/>
      <c r="D56" s="92"/>
      <c r="E56" s="291" t="str">
        <f>"Bahn "&amp;$P$10</f>
        <v>Bahn 1</v>
      </c>
      <c r="F56" s="292"/>
      <c r="G56" s="293"/>
      <c r="H56" s="291" t="str">
        <f>"Bahn "&amp;RIGHT(E56,2)+1</f>
        <v>Bahn 2</v>
      </c>
      <c r="I56" s="292"/>
      <c r="J56" s="293"/>
      <c r="K56" s="291" t="str">
        <f>"Bahn "&amp;RIGHT(H56,2)+1</f>
        <v>Bahn 3</v>
      </c>
      <c r="L56" s="292"/>
      <c r="M56" s="293"/>
      <c r="N56" s="291" t="str">
        <f>"Bahn "&amp;RIGHT(K56,2)+1</f>
        <v>Bahn 4</v>
      </c>
      <c r="O56" s="292"/>
      <c r="P56" s="293"/>
      <c r="Q56" s="98"/>
      <c r="R56" s="305" t="s">
        <v>55</v>
      </c>
      <c r="S56" s="306"/>
      <c r="T56" s="307"/>
      <c r="U56" s="308"/>
      <c r="V56" s="102"/>
      <c r="W56" s="252"/>
      <c r="X56" s="199"/>
      <c r="Y56" s="129"/>
      <c r="Z56" s="129"/>
      <c r="AA56" s="129"/>
      <c r="AB56" s="129"/>
      <c r="AC56" s="129"/>
      <c r="AD56" s="129"/>
      <c r="AE56" s="134"/>
      <c r="AF56" s="112"/>
      <c r="AG56" s="112"/>
      <c r="AH56" s="261"/>
      <c r="AI56" s="131"/>
      <c r="AJ56" s="110"/>
      <c r="AK56" s="110"/>
      <c r="AL56" s="110"/>
      <c r="AM56" s="110"/>
    </row>
    <row r="57" spans="1:39" s="3" customFormat="1" ht="9.75" customHeight="1">
      <c r="A57" s="142" t="s">
        <v>14</v>
      </c>
      <c r="B57" s="125" t="s">
        <v>13</v>
      </c>
      <c r="C57" s="94"/>
      <c r="D57" s="109"/>
      <c r="E57" s="142" t="s">
        <v>53</v>
      </c>
      <c r="F57" s="95" t="s">
        <v>54</v>
      </c>
      <c r="G57" s="103" t="s">
        <v>55</v>
      </c>
      <c r="H57" s="142" t="s">
        <v>53</v>
      </c>
      <c r="I57" s="95" t="s">
        <v>54</v>
      </c>
      <c r="J57" s="103" t="s">
        <v>55</v>
      </c>
      <c r="K57" s="142" t="s">
        <v>53</v>
      </c>
      <c r="L57" s="95" t="s">
        <v>54</v>
      </c>
      <c r="M57" s="103" t="s">
        <v>55</v>
      </c>
      <c r="N57" s="142" t="s">
        <v>53</v>
      </c>
      <c r="O57" s="95" t="s">
        <v>54</v>
      </c>
      <c r="P57" s="103" t="s">
        <v>55</v>
      </c>
      <c r="Q57" s="97"/>
      <c r="R57" s="93" t="s">
        <v>53</v>
      </c>
      <c r="S57" s="96" t="s">
        <v>54</v>
      </c>
      <c r="T57" s="96" t="s">
        <v>82</v>
      </c>
      <c r="U57" s="95" t="s">
        <v>57</v>
      </c>
      <c r="V57" s="103" t="s">
        <v>50</v>
      </c>
      <c r="W57" s="252"/>
      <c r="X57" s="199"/>
      <c r="Y57" s="129"/>
      <c r="Z57" s="129"/>
      <c r="AA57" s="129"/>
      <c r="AB57" s="129"/>
      <c r="AC57" s="129"/>
      <c r="AD57" s="129"/>
      <c r="AE57" s="134"/>
      <c r="AF57" s="112"/>
      <c r="AG57" s="112"/>
      <c r="AH57" s="261"/>
      <c r="AI57" s="131"/>
      <c r="AJ57" s="110"/>
      <c r="AK57" s="110"/>
      <c r="AL57" s="110"/>
      <c r="AM57" s="110"/>
    </row>
    <row r="58" spans="1:39" s="3" customFormat="1" ht="19.5" customHeight="1">
      <c r="A58" s="104"/>
      <c r="B58" s="294"/>
      <c r="C58" s="295"/>
      <c r="D58" s="295"/>
      <c r="E58" s="104"/>
      <c r="F58" s="235">
        <f aca="true" t="shared" si="30" ref="F58:F63">IF(ISBLANK(G58),"",G58-E58)</f>
      </c>
      <c r="G58" s="245"/>
      <c r="H58" s="104"/>
      <c r="I58" s="235">
        <f aca="true" t="shared" si="31" ref="I58:I63">IF(ISBLANK(J58),"",J58-H58)</f>
      </c>
      <c r="J58" s="245"/>
      <c r="K58" s="104"/>
      <c r="L58" s="235">
        <f aca="true" t="shared" si="32" ref="L58:L63">IF(ISBLANK(M58),"",M58-K58)</f>
      </c>
      <c r="M58" s="245"/>
      <c r="N58" s="104"/>
      <c r="O58" s="235">
        <f aca="true" t="shared" si="33" ref="O58:O63">IF(ISBLANK(P58),"",P58-N58)</f>
      </c>
      <c r="P58" s="245"/>
      <c r="Q58" s="172"/>
      <c r="R58" s="173">
        <f aca="true" t="shared" si="34" ref="R58:R63">IF(E58+H58+K58+N58&gt;0,E58+H58+K58+N58,"")</f>
      </c>
      <c r="S58" s="190">
        <f aca="true" t="shared" si="35" ref="S58:S63">IF(SUM(F58,I58,L58,O58)&gt;0,SUM(F58,I58,L58,O58),"")</f>
      </c>
      <c r="T58" s="226"/>
      <c r="U58" s="196">
        <f aca="true" t="shared" si="36" ref="U58:U63">IF(AND(R58&lt;&gt;"",S58&lt;&gt;""),SUM(G58,J58,M58,P58)+(S58/10000)+IF(ISNUMBER(T58),(T58/10000000),0),"")</f>
      </c>
      <c r="V58" s="197">
        <f aca="true" ca="1" t="shared" si="37" ref="V58:V63">IF(U58&gt;0,INDIRECT(ADDRESS(ROW(),26)),"")</f>
      </c>
      <c r="W58" s="259" t="s">
        <v>90</v>
      </c>
      <c r="X58" s="199">
        <f ca="1" t="shared" si="38" ref="X58:X63">INDIRECT(ADDRESS(ROW(),COLUMN()-3))</f>
      </c>
      <c r="Y58" s="129" t="e">
        <f aca="true" t="shared" si="39" ref="Y58:Y63">IF(X58=$X$15,ROW(),"")</f>
        <v>#N/A</v>
      </c>
      <c r="Z58" s="129">
        <f aca="true" t="shared" si="40" ref="Z58:Z63">IF(ISNUMBER(X58),25-RANK(X58,$X$19:$X$63,0),"")</f>
      </c>
      <c r="AA58" s="129"/>
      <c r="AB58" s="129"/>
      <c r="AC58" s="129"/>
      <c r="AD58" s="129"/>
      <c r="AE58" s="129"/>
      <c r="AF58" s="112"/>
      <c r="AG58" s="112"/>
      <c r="AH58" s="261"/>
      <c r="AI58" s="131"/>
      <c r="AJ58" s="129"/>
      <c r="AK58" s="110"/>
      <c r="AL58" s="110"/>
      <c r="AM58" s="110"/>
    </row>
    <row r="59" spans="1:37" ht="19.5" customHeight="1">
      <c r="A59" s="104"/>
      <c r="B59" s="296"/>
      <c r="C59" s="297"/>
      <c r="D59" s="298"/>
      <c r="E59" s="104"/>
      <c r="F59" s="235">
        <f t="shared" si="30"/>
      </c>
      <c r="G59" s="245"/>
      <c r="H59" s="104"/>
      <c r="I59" s="235">
        <f t="shared" si="31"/>
      </c>
      <c r="J59" s="245"/>
      <c r="K59" s="104"/>
      <c r="L59" s="235">
        <f t="shared" si="32"/>
      </c>
      <c r="M59" s="245"/>
      <c r="N59" s="104"/>
      <c r="O59" s="235">
        <f t="shared" si="33"/>
      </c>
      <c r="P59" s="245"/>
      <c r="Q59" s="172"/>
      <c r="R59" s="173">
        <f t="shared" si="34"/>
      </c>
      <c r="S59" s="190">
        <f t="shared" si="35"/>
      </c>
      <c r="T59" s="226"/>
      <c r="U59" s="196">
        <f t="shared" si="36"/>
      </c>
      <c r="V59" s="197">
        <f ca="1" t="shared" si="37"/>
      </c>
      <c r="W59" s="253"/>
      <c r="X59" s="199">
        <f ca="1" t="shared" si="38"/>
      </c>
      <c r="Y59" s="129" t="e">
        <f t="shared" si="39"/>
        <v>#N/A</v>
      </c>
      <c r="Z59" s="129">
        <f t="shared" si="40"/>
      </c>
      <c r="AA59" s="129"/>
      <c r="AB59" s="129"/>
      <c r="AC59" s="129"/>
      <c r="AD59" s="129"/>
      <c r="AE59" s="129"/>
      <c r="AJ59" s="129"/>
      <c r="AK59" s="117"/>
    </row>
    <row r="60" spans="1:36" ht="19.5" customHeight="1">
      <c r="A60" s="104"/>
      <c r="B60" s="296"/>
      <c r="C60" s="297"/>
      <c r="D60" s="298"/>
      <c r="E60" s="104"/>
      <c r="F60" s="235">
        <f t="shared" si="30"/>
      </c>
      <c r="G60" s="245"/>
      <c r="H60" s="104"/>
      <c r="I60" s="235">
        <f t="shared" si="31"/>
      </c>
      <c r="J60" s="245"/>
      <c r="K60" s="104"/>
      <c r="L60" s="235">
        <f t="shared" si="32"/>
      </c>
      <c r="M60" s="245"/>
      <c r="N60" s="104"/>
      <c r="O60" s="235">
        <f t="shared" si="33"/>
      </c>
      <c r="P60" s="245"/>
      <c r="Q60" s="172"/>
      <c r="R60" s="173">
        <f t="shared" si="34"/>
      </c>
      <c r="S60" s="190">
        <f t="shared" si="35"/>
      </c>
      <c r="T60" s="226"/>
      <c r="U60" s="196">
        <f t="shared" si="36"/>
      </c>
      <c r="V60" s="197">
        <f ca="1" t="shared" si="37"/>
      </c>
      <c r="W60" s="253"/>
      <c r="X60" s="199">
        <f ca="1" t="shared" si="38"/>
      </c>
      <c r="Y60" s="129" t="e">
        <f t="shared" si="39"/>
        <v>#N/A</v>
      </c>
      <c r="Z60" s="129">
        <f t="shared" si="40"/>
      </c>
      <c r="AA60" s="129"/>
      <c r="AB60" s="129"/>
      <c r="AC60" s="129"/>
      <c r="AD60" s="129"/>
      <c r="AE60" s="129"/>
      <c r="AJ60" s="129"/>
    </row>
    <row r="61" spans="1:39" s="3" customFormat="1" ht="19.5" customHeight="1">
      <c r="A61" s="104"/>
      <c r="B61" s="296"/>
      <c r="C61" s="297"/>
      <c r="D61" s="298"/>
      <c r="E61" s="104"/>
      <c r="F61" s="235">
        <f t="shared" si="30"/>
      </c>
      <c r="G61" s="245"/>
      <c r="H61" s="104"/>
      <c r="I61" s="235">
        <f t="shared" si="31"/>
      </c>
      <c r="J61" s="245"/>
      <c r="K61" s="104"/>
      <c r="L61" s="235">
        <f t="shared" si="32"/>
      </c>
      <c r="M61" s="245"/>
      <c r="N61" s="104"/>
      <c r="O61" s="235">
        <f t="shared" si="33"/>
      </c>
      <c r="P61" s="245"/>
      <c r="Q61" s="172"/>
      <c r="R61" s="173">
        <f t="shared" si="34"/>
      </c>
      <c r="S61" s="190">
        <f t="shared" si="35"/>
      </c>
      <c r="T61" s="226"/>
      <c r="U61" s="196">
        <f t="shared" si="36"/>
      </c>
      <c r="V61" s="197">
        <f ca="1" t="shared" si="37"/>
      </c>
      <c r="W61" s="252"/>
      <c r="X61" s="199">
        <f ca="1" t="shared" si="38"/>
      </c>
      <c r="Y61" s="129" t="e">
        <f t="shared" si="39"/>
        <v>#N/A</v>
      </c>
      <c r="Z61" s="129">
        <f t="shared" si="40"/>
      </c>
      <c r="AA61" s="129"/>
      <c r="AB61" s="129"/>
      <c r="AC61" s="129"/>
      <c r="AD61" s="129"/>
      <c r="AE61" s="129"/>
      <c r="AF61" s="112"/>
      <c r="AG61" s="112"/>
      <c r="AH61" s="261"/>
      <c r="AI61" s="131"/>
      <c r="AJ61" s="129"/>
      <c r="AK61" s="110"/>
      <c r="AL61" s="110"/>
      <c r="AM61" s="110"/>
    </row>
    <row r="62" spans="1:36" ht="19.5" customHeight="1">
      <c r="A62" s="104"/>
      <c r="B62" s="296"/>
      <c r="C62" s="297"/>
      <c r="D62" s="298"/>
      <c r="E62" s="104"/>
      <c r="F62" s="235">
        <f t="shared" si="30"/>
      </c>
      <c r="G62" s="245"/>
      <c r="H62" s="104"/>
      <c r="I62" s="235">
        <f t="shared" si="31"/>
      </c>
      <c r="J62" s="245"/>
      <c r="K62" s="104"/>
      <c r="L62" s="235">
        <f t="shared" si="32"/>
      </c>
      <c r="M62" s="245"/>
      <c r="N62" s="104"/>
      <c r="O62" s="235">
        <f t="shared" si="33"/>
      </c>
      <c r="P62" s="245"/>
      <c r="Q62" s="172"/>
      <c r="R62" s="173">
        <f t="shared" si="34"/>
      </c>
      <c r="S62" s="190">
        <f t="shared" si="35"/>
      </c>
      <c r="T62" s="226"/>
      <c r="U62" s="196">
        <f t="shared" si="36"/>
      </c>
      <c r="V62" s="197">
        <f ca="1" t="shared" si="37"/>
      </c>
      <c r="W62" s="253"/>
      <c r="X62" s="199">
        <f ca="1" t="shared" si="38"/>
      </c>
      <c r="Y62" s="129" t="e">
        <f t="shared" si="39"/>
        <v>#N/A</v>
      </c>
      <c r="Z62" s="129">
        <f t="shared" si="40"/>
      </c>
      <c r="AB62" s="129"/>
      <c r="AC62" s="129"/>
      <c r="AD62" s="129"/>
      <c r="AE62" s="129"/>
      <c r="AJ62" s="129"/>
    </row>
    <row r="63" spans="1:36" ht="19.5" customHeight="1">
      <c r="A63" s="104"/>
      <c r="B63" s="299"/>
      <c r="C63" s="300"/>
      <c r="D63" s="301"/>
      <c r="E63" s="246"/>
      <c r="F63" s="247">
        <f t="shared" si="30"/>
      </c>
      <c r="G63" s="248"/>
      <c r="H63" s="246"/>
      <c r="I63" s="247">
        <f t="shared" si="31"/>
      </c>
      <c r="J63" s="248"/>
      <c r="K63" s="246"/>
      <c r="L63" s="247">
        <f t="shared" si="32"/>
      </c>
      <c r="M63" s="248"/>
      <c r="N63" s="246"/>
      <c r="O63" s="247">
        <f t="shared" si="33"/>
      </c>
      <c r="P63" s="248"/>
      <c r="Q63" s="174"/>
      <c r="R63" s="236">
        <f t="shared" si="34"/>
      </c>
      <c r="S63" s="237">
        <f t="shared" si="35"/>
      </c>
      <c r="T63" s="226"/>
      <c r="U63" s="196">
        <f t="shared" si="36"/>
      </c>
      <c r="V63" s="238">
        <f ca="1" t="shared" si="37"/>
      </c>
      <c r="W63" s="255"/>
      <c r="X63" s="199">
        <f ca="1" t="shared" si="38"/>
      </c>
      <c r="Y63" s="129" t="e">
        <f t="shared" si="39"/>
        <v>#N/A</v>
      </c>
      <c r="Z63" s="129">
        <f t="shared" si="40"/>
      </c>
      <c r="AB63" s="129"/>
      <c r="AC63" s="129"/>
      <c r="AD63" s="129"/>
      <c r="AE63" s="129"/>
      <c r="AJ63" s="129"/>
    </row>
    <row r="64" spans="1:29" ht="19.5" customHeight="1">
      <c r="A64" s="105"/>
      <c r="B64" s="126" t="s">
        <v>10</v>
      </c>
      <c r="C64" s="106"/>
      <c r="D64" s="107">
        <f ca="1">IF(U64="","",IF(U64&gt;0,INDIRECT(ADDRESS(ROUND(ROW()/14,0)+1,26)),0))</f>
      </c>
      <c r="E64" s="302" t="str">
        <f>"Mannschaft "&amp;MIN(Z64:AB64)&amp;" und "&amp;MAX(Z64:AB64)&amp;" haben das gleiche Ergebnis !  Es ent-scheidet nun die größere Zahl von Kränzen und Neunen."</f>
        <v>Mannschaft 0 und 0 haben das gleiche Ergebnis !  Es ent-scheidet nun die größere Zahl von Kränzen und Neunen.</v>
      </c>
      <c r="F64" s="302"/>
      <c r="G64" s="302"/>
      <c r="H64" s="302"/>
      <c r="I64" s="302"/>
      <c r="J64" s="302"/>
      <c r="K64" s="302"/>
      <c r="L64" s="302"/>
      <c r="M64" s="302"/>
      <c r="N64" s="302"/>
      <c r="O64" s="302"/>
      <c r="P64" s="302"/>
      <c r="Q64" s="108"/>
      <c r="R64" s="239">
        <f>IF(SUM(R58:R63)&gt;0,SUM(R58:R63),"")</f>
      </c>
      <c r="S64" s="240">
        <f>IF(SUM(S58:S63)&gt;0,SUM(S58:S63),"")</f>
      </c>
      <c r="T64" s="240">
        <f>IF(SUM(T58:T63)&gt;0,SUM(T58:T63),"")</f>
      </c>
      <c r="U64" s="241">
        <f>IF(SUM(U58:U63)&gt;0,ROUND(SUM(U58:U63),0),"")</f>
      </c>
      <c r="V64" s="242">
        <f>IF(COUNT(V58:V63)&gt;0,SUM(V58:V63),"")</f>
      </c>
      <c r="W64" s="255"/>
      <c r="X64" s="199"/>
      <c r="AA64" s="184">
        <f ca="1">INDIRECT(ADDRESS(ROUND(ROW()/14,0)+1,COLUMN()-2))</f>
        <v>0</v>
      </c>
      <c r="AB64" s="129">
        <f>MAX(AA$25,AA$38,AA$51)</f>
        <v>0</v>
      </c>
      <c r="AC64" s="129"/>
    </row>
    <row r="65" spans="1:25" ht="9" customHeight="1" thickBot="1">
      <c r="A65" s="63"/>
      <c r="B65" s="127"/>
      <c r="C65" s="64"/>
      <c r="D65" s="64"/>
      <c r="E65" s="303"/>
      <c r="F65" s="303"/>
      <c r="G65" s="303"/>
      <c r="H65" s="303"/>
      <c r="I65" s="303"/>
      <c r="J65" s="303"/>
      <c r="K65" s="303"/>
      <c r="L65" s="303"/>
      <c r="M65" s="303"/>
      <c r="N65" s="303"/>
      <c r="O65" s="303"/>
      <c r="P65" s="303"/>
      <c r="Q65" s="65"/>
      <c r="R65" s="65"/>
      <c r="S65" s="65"/>
      <c r="T65" s="65"/>
      <c r="U65" s="65"/>
      <c r="V65" s="66"/>
      <c r="W65" s="252"/>
      <c r="X65" s="199"/>
      <c r="Y65" s="129"/>
    </row>
  </sheetData>
  <sheetProtection password="DB27" sheet="1" objects="1" scenarios="1" selectLockedCells="1"/>
  <mergeCells count="67">
    <mergeCell ref="B20:D20"/>
    <mergeCell ref="H17:J17"/>
    <mergeCell ref="E17:G17"/>
    <mergeCell ref="R17:U17"/>
    <mergeCell ref="K17:M17"/>
    <mergeCell ref="N17:P17"/>
    <mergeCell ref="B19:D19"/>
    <mergeCell ref="D1:P4"/>
    <mergeCell ref="C12:F12"/>
    <mergeCell ref="B10:M10"/>
    <mergeCell ref="B15:H15"/>
    <mergeCell ref="K14:V14"/>
    <mergeCell ref="K15:V16"/>
    <mergeCell ref="A1:C5"/>
    <mergeCell ref="J6:M7"/>
    <mergeCell ref="E6:H7"/>
    <mergeCell ref="K56:M56"/>
    <mergeCell ref="N56:P56"/>
    <mergeCell ref="K30:M30"/>
    <mergeCell ref="N30:P30"/>
    <mergeCell ref="K54:V55"/>
    <mergeCell ref="K41:V42"/>
    <mergeCell ref="K53:V53"/>
    <mergeCell ref="N43:P43"/>
    <mergeCell ref="K43:M43"/>
    <mergeCell ref="B24:D24"/>
    <mergeCell ref="K27:V27"/>
    <mergeCell ref="K28:V29"/>
    <mergeCell ref="E43:G43"/>
    <mergeCell ref="B37:D37"/>
    <mergeCell ref="B41:H41"/>
    <mergeCell ref="H43:J43"/>
    <mergeCell ref="H30:J30"/>
    <mergeCell ref="B21:D21"/>
    <mergeCell ref="B32:D32"/>
    <mergeCell ref="B33:D33"/>
    <mergeCell ref="B36:D36"/>
    <mergeCell ref="B22:D22"/>
    <mergeCell ref="B28:H28"/>
    <mergeCell ref="B34:D34"/>
    <mergeCell ref="B35:D35"/>
    <mergeCell ref="E30:G30"/>
    <mergeCell ref="B23:D23"/>
    <mergeCell ref="E64:P65"/>
    <mergeCell ref="AA1:AB1"/>
    <mergeCell ref="E25:P26"/>
    <mergeCell ref="E38:P39"/>
    <mergeCell ref="E51:P52"/>
    <mergeCell ref="R56:U56"/>
    <mergeCell ref="B54:H54"/>
    <mergeCell ref="R30:U30"/>
    <mergeCell ref="R43:U43"/>
    <mergeCell ref="K40:V40"/>
    <mergeCell ref="B63:D63"/>
    <mergeCell ref="B58:D58"/>
    <mergeCell ref="B59:D59"/>
    <mergeCell ref="B60:D60"/>
    <mergeCell ref="B61:D61"/>
    <mergeCell ref="B62:D62"/>
    <mergeCell ref="H56:J56"/>
    <mergeCell ref="B45:D45"/>
    <mergeCell ref="B46:D46"/>
    <mergeCell ref="E56:G56"/>
    <mergeCell ref="B48:D48"/>
    <mergeCell ref="B49:D49"/>
    <mergeCell ref="B50:D50"/>
    <mergeCell ref="B47:D47"/>
  </mergeCells>
  <conditionalFormatting sqref="S51:U51 S25:U25 S64:U64 S38:U38">
    <cfRule type="expression" priority="1" dxfId="6" stopIfTrue="1">
      <formula>$AA25&gt;0</formula>
    </cfRule>
  </conditionalFormatting>
  <conditionalFormatting sqref="E64:P65 E51:P52 E38:P39 E25:P26">
    <cfRule type="expression" priority="2" dxfId="11" stopIfTrue="1">
      <formula>$AA25&gt;0</formula>
    </cfRule>
  </conditionalFormatting>
  <conditionalFormatting sqref="S19:S24 S45:S50 S58:S63 U19:U24 U32:U37 U45:U50 U58:U63 S32:S37">
    <cfRule type="expression" priority="3" dxfId="6" stopIfTrue="1">
      <formula>AND($Y19&gt;0,ISNUMBER($Y19))</formula>
    </cfRule>
  </conditionalFormatting>
  <dataValidations count="17">
    <dataValidation allowBlank="1" sqref="W63:W65536 D5:D9 E5:E6 A6:C9 N5:P9 W50:W57 D1 A42:J42 A53:A55 A39:D40 A26:D27 B55:I55 B53:I53 E27:J27 E40:J40 B14:J14 R12:U12 A1 J53:J55 F5:M5 W1:W18 W23:W31 X1:AE65536 W35 W37:W44 AF1:AF64"/>
    <dataValidation allowBlank="1" showInputMessage="1" showErrorMessage="1" promptTitle="A C H T U N G !!!" prompt="Bitte keine manuellen Eingaben machen!&#10;Tabelle wird durch Makros beschrieben!&#10;Wie? In der Menüleiste unter &quot;Kegelfunktionen&quot;. " sqref="AM18:AM23"/>
    <dataValidation type="textLength" allowBlank="1" showInputMessage="1" showErrorMessage="1" promptTitle="Eingabe" prompt="Zur Auswahl bitte mit linker Maustaste doppelt klicken!" sqref="Q7:Q8">
      <formula1>9999</formula1>
      <formula2>9999</formula2>
    </dataValidation>
    <dataValidation allowBlank="1" showErrorMessage="1" promptTitle="Eingabe des Spieldatums" prompt="Nur gültiger Datumseintrag möglich (01.01.2006 - 31.12.2020)" errorTitle="A C H T U N G !!!" error="Falscher Datumswert!" sqref="M13 M11"/>
    <dataValidation type="whole" allowBlank="1" showInputMessage="1" showErrorMessage="1" promptTitle="Eingabe der Spielnummer" prompt="Nur Eingaben von 1 - 4 möglich!" errorTitle="A C H T U N G !!!" error="Falsche Spielnummer!" sqref="P12:Q12">
      <formula1>1</formula1>
      <formula2>4</formula2>
    </dataValidation>
    <dataValidation allowBlank="1" promptTitle="Eingabe &quot;Spielort&quot;" prompt="Stadt / Ort, ggf. Kegelbahnanlage" sqref="B12 J12:M12"/>
    <dataValidation allowBlank="1" promptTitle="Eingabe der Spiel-Nr." prompt="Min.  Nr. = 1&#10;Max. Nr. = 90" errorTitle="A C H T U N G !!!" error="Üngültige Spiel-Nr.!&#10;&#10;Es sind nur Werte zwischen 1 - 90 zugelassen" sqref="V13"/>
    <dataValidation allowBlank="1" errorTitle="A C H T U N G !!!" error="G l e i c h e   H o l z z a h l e n !&#10;&#10;Bitte dem höheren ZWP eine entsprechende Kommastelle hinzufügen (gleiche Holzzahl 800 z.B. 800,1)" sqref="A19:D24 A32:D37 A45:D50 A58:D63"/>
    <dataValidation allowBlank="1" showInputMessage="1" showErrorMessage="1" promptTitle="Automatischer Eintrag!" prompt="Dieses Feld wird automatisch berechnet!" sqref="D38 T25 D64 R45:S51 D51 U32:V38 D25 R17:S25 U17:V25 T17:T18 T38 R32:S38 U45:V51 T51 U58:V64 T64 R58:S64"/>
    <dataValidation type="date" allowBlank="1" showErrorMessage="1" promptTitle="Eingabe &quot;Datum des Spiels&quot;" prompt="Eingabeformat: &quot;TT.MM.JJJJ&quot;" sqref="G12">
      <formula1>40179</formula1>
      <formula2>44196</formula2>
    </dataValidation>
    <dataValidation allowBlank="1" showErrorMessage="1" promptTitle="Eingabe &quot;Spielort&quot;" prompt="Stadt / Ort, ggf. Kegelbahnanlage" sqref="Q10:T10 B10:O10"/>
    <dataValidation type="whole" allowBlank="1" showErrorMessage="1" promptTitle="Eingabe der ersten Spielbahn" prompt="Wird auf Bahn 1 - 4 gespilet, dann 1&#10;wird auf Bahn 5 - 8 gespilet, dann 5" errorTitle="A c h t u n g !!!" error="Nur Einträge von 1 - 20 zulässig!" sqref="P10">
      <formula1>1</formula1>
      <formula2>20</formula2>
    </dataValidation>
    <dataValidation type="list" allowBlank="1" showInputMessage="1" showErrorMessage="1" sqref="B41:H41 B28:H28 B15:H15 B54:H54">
      <formula1>$AG$2:$AG$40</formula1>
    </dataValidation>
    <dataValidation type="textLength" allowBlank="1" showInputMessage="1" showErrorMessage="1" promptTitle="Eingabe" prompt="Zur Auswahl bitte mit linker Maustaste doppelt klicken!" sqref="Q2:Q5">
      <formula1>1</formula1>
      <formula2>1</formula2>
    </dataValidation>
    <dataValidation allowBlank="1" showErrorMessage="1" sqref="I15 I54 I41 I28"/>
    <dataValidation allowBlank="1" showErrorMessage="1" promptTitle="Automatischer Eintrag!" prompt="Dieses Feld wird automatisch berechnet!" sqref="T45:T50 T19:T24 T32:T37 T58:T63"/>
    <dataValidation type="date" allowBlank="1" showErrorMessage="1" promptTitle="Eingabe &quot;Datum des Spiels&quot;" prompt="Eingabeformat: &quot;TT.MM.JJJJ&quot;" sqref="C12:F12">
      <formula1>43831</formula1>
      <formula2>51501</formula2>
    </dataValidation>
  </dataValidations>
  <printOptions horizontalCentered="1"/>
  <pageMargins left="0.5905511811023623" right="0.3937007874015748" top="0.5905511811023623" bottom="0.5905511811023623" header="0.2362204724409449" footer="0.3937007874015748"/>
  <pageSetup orientation="portrait" paperSize="9" scale="80" r:id="rId4"/>
  <headerFooter alignWithMargins="0">
    <oddFooter>&amp;L&amp;8Dokument erstellt: Klaus Panthel &amp;"Arial,Fett Kursiv" / Walter Adolph Sektionssportwart &amp;R&amp;8Stand: &amp;"Arial,Fett"Januar 2016</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pB">
    <pageSetUpPr fitToPage="1"/>
  </sheetPr>
  <dimension ref="A1:AO60"/>
  <sheetViews>
    <sheetView zoomScalePageLayoutView="0" workbookViewId="0" topLeftCell="A1">
      <selection activeCell="A56" sqref="A56:U56"/>
    </sheetView>
  </sheetViews>
  <sheetFormatPr defaultColWidth="11.421875" defaultRowHeight="12.75"/>
  <cols>
    <col min="1" max="1" width="10.28125" style="4" customWidth="1"/>
    <col min="2" max="2" width="8.7109375" style="1" customWidth="1"/>
    <col min="3" max="3" width="4.00390625" style="1" customWidth="1"/>
    <col min="4" max="4" width="5.00390625" style="1" customWidth="1"/>
    <col min="5" max="5" width="3.57421875" style="1" customWidth="1"/>
    <col min="6" max="9" width="6.8515625" style="1" customWidth="1"/>
    <col min="10" max="10" width="6.8515625" style="3" customWidth="1"/>
    <col min="11" max="11" width="10.28125" style="1" customWidth="1"/>
    <col min="12" max="12" width="8.7109375" style="1" customWidth="1"/>
    <col min="13" max="13" width="5.7109375" style="1" customWidth="1"/>
    <col min="14" max="14" width="1.1484375" style="1" customWidth="1"/>
    <col min="15" max="15" width="3.7109375" style="1" customWidth="1"/>
    <col min="16" max="16" width="2.7109375" style="1" customWidth="1"/>
    <col min="17" max="20" width="6.8515625" style="1" customWidth="1"/>
    <col min="21" max="21" width="6.8515625" style="3" customWidth="1"/>
    <col min="22" max="22" width="8.7109375" style="1" customWidth="1"/>
    <col min="23" max="25" width="7.28125" style="158" hidden="1" customWidth="1"/>
    <col min="26" max="27" width="10.00390625" style="158" hidden="1" customWidth="1"/>
    <col min="28" max="29" width="5.00390625" style="158" hidden="1" customWidth="1"/>
    <col min="30" max="30" width="4.140625" style="158" hidden="1" customWidth="1"/>
    <col min="31" max="31" width="8.140625" style="158" hidden="1" customWidth="1"/>
    <col min="32" max="32" width="10.8515625" style="202" hidden="1" customWidth="1"/>
    <col min="33" max="33" width="4.28125" style="1" hidden="1" customWidth="1"/>
    <col min="34" max="34" width="5.00390625" style="1" hidden="1" customWidth="1"/>
    <col min="35" max="35" width="2.00390625" style="1" hidden="1" customWidth="1"/>
    <col min="36" max="36" width="5.00390625" style="1" hidden="1" customWidth="1"/>
    <col min="37" max="38" width="2.00390625" style="1" hidden="1" customWidth="1"/>
    <col min="39" max="41" width="5.00390625" style="1" bestFit="1" customWidth="1"/>
    <col min="42" max="16384" width="11.421875" style="1" customWidth="1"/>
  </cols>
  <sheetData>
    <row r="1" spans="1:41" ht="25.5" customHeight="1">
      <c r="A1" s="318" t="s">
        <v>93</v>
      </c>
      <c r="B1" s="319"/>
      <c r="C1" s="319"/>
      <c r="D1" s="319"/>
      <c r="E1" s="328" t="s">
        <v>84</v>
      </c>
      <c r="F1" s="328"/>
      <c r="G1" s="328"/>
      <c r="H1" s="328"/>
      <c r="I1" s="328"/>
      <c r="J1" s="328"/>
      <c r="K1" s="328"/>
      <c r="L1" s="328"/>
      <c r="M1" s="328"/>
      <c r="N1" s="189"/>
      <c r="O1" s="189"/>
      <c r="P1" s="52"/>
      <c r="Q1" s="52"/>
      <c r="R1" s="52"/>
      <c r="S1" s="150"/>
      <c r="T1" s="150"/>
      <c r="U1" s="72"/>
      <c r="V1" s="3"/>
      <c r="W1" s="156"/>
      <c r="X1" s="156"/>
      <c r="Y1" s="156"/>
      <c r="Z1" s="156"/>
      <c r="AA1" s="156"/>
      <c r="AB1" s="156"/>
      <c r="AC1" s="156"/>
      <c r="AD1" s="156"/>
      <c r="AG1" s="2"/>
      <c r="AH1" s="2"/>
      <c r="AI1" s="2"/>
      <c r="AJ1" s="2"/>
      <c r="AK1" s="2"/>
      <c r="AL1" s="2"/>
      <c r="AM1" s="2"/>
      <c r="AN1" s="2"/>
      <c r="AO1" s="2"/>
    </row>
    <row r="2" spans="1:41" ht="12" customHeight="1">
      <c r="A2" s="320"/>
      <c r="B2" s="321"/>
      <c r="C2" s="321"/>
      <c r="D2" s="321"/>
      <c r="E2" s="329"/>
      <c r="F2" s="329"/>
      <c r="G2" s="329"/>
      <c r="H2" s="329"/>
      <c r="I2" s="329"/>
      <c r="J2" s="329"/>
      <c r="K2" s="329"/>
      <c r="L2" s="329"/>
      <c r="M2" s="329"/>
      <c r="N2" s="215"/>
      <c r="O2" s="215"/>
      <c r="P2" s="229">
        <f>IF(W2=0,"",W2)</f>
      </c>
      <c r="Q2" s="268" t="str">
        <f>'SpB m Gassen'!R2</f>
        <v>Rheinland-Pfalz-Liga</v>
      </c>
      <c r="R2" s="268"/>
      <c r="S2" s="268"/>
      <c r="T2" s="8"/>
      <c r="U2" s="53"/>
      <c r="W2" s="230">
        <f>BULI_HE_1</f>
        <v>0</v>
      </c>
      <c r="AE2" s="157"/>
      <c r="AG2" s="2"/>
      <c r="AH2" s="2"/>
      <c r="AI2" s="2"/>
      <c r="AJ2" s="2"/>
      <c r="AK2" s="2"/>
      <c r="AL2" s="2"/>
      <c r="AM2" s="2"/>
      <c r="AN2" s="2"/>
      <c r="AO2" s="162"/>
    </row>
    <row r="3" spans="1:33" ht="12" customHeight="1">
      <c r="A3" s="320"/>
      <c r="B3" s="321"/>
      <c r="C3" s="321"/>
      <c r="D3" s="321"/>
      <c r="E3" s="330" t="s">
        <v>85</v>
      </c>
      <c r="F3" s="330"/>
      <c r="G3" s="330"/>
      <c r="H3" s="330"/>
      <c r="I3" s="330"/>
      <c r="J3" s="330"/>
      <c r="K3" s="330"/>
      <c r="L3" s="330"/>
      <c r="M3" s="330"/>
      <c r="N3" s="215"/>
      <c r="O3" s="215"/>
      <c r="P3" s="8">
        <f>IF(W3=0,"",W3)</f>
      </c>
      <c r="Q3" s="8"/>
      <c r="R3" s="8"/>
      <c r="S3" s="8"/>
      <c r="T3" s="8"/>
      <c r="U3" s="53"/>
      <c r="V3" s="3"/>
      <c r="W3" s="231">
        <f>BULI_HE_S</f>
        <v>0</v>
      </c>
      <c r="X3" s="156"/>
      <c r="Y3" s="156"/>
      <c r="Z3" s="156"/>
      <c r="AA3" s="156"/>
      <c r="AB3" s="156"/>
      <c r="AC3" s="156"/>
      <c r="AD3" s="156"/>
      <c r="AG3" s="2"/>
    </row>
    <row r="4" spans="1:33" ht="12" customHeight="1">
      <c r="A4" s="320"/>
      <c r="B4" s="321"/>
      <c r="C4" s="321"/>
      <c r="D4" s="321"/>
      <c r="E4" s="330"/>
      <c r="F4" s="330"/>
      <c r="G4" s="330"/>
      <c r="H4" s="330"/>
      <c r="I4" s="330"/>
      <c r="J4" s="330"/>
      <c r="K4" s="330"/>
      <c r="L4" s="330"/>
      <c r="M4" s="330"/>
      <c r="N4" s="215"/>
      <c r="O4" s="215"/>
      <c r="P4" s="8">
        <f>IF(W4=0,"",W4)</f>
      </c>
      <c r="Q4" s="8"/>
      <c r="R4" s="8"/>
      <c r="S4" s="8"/>
      <c r="T4" s="8"/>
      <c r="U4" s="53"/>
      <c r="V4" s="3"/>
      <c r="W4" s="231">
        <f>BULI_HE_N</f>
        <v>0</v>
      </c>
      <c r="X4" s="156"/>
      <c r="Y4" s="156"/>
      <c r="Z4" s="156"/>
      <c r="AA4" s="156"/>
      <c r="AB4" s="156"/>
      <c r="AC4" s="156"/>
      <c r="AD4" s="156"/>
      <c r="AG4" s="2"/>
    </row>
    <row r="5" spans="1:33" ht="12" customHeight="1">
      <c r="A5" s="320"/>
      <c r="B5" s="321"/>
      <c r="C5" s="321"/>
      <c r="D5" s="321"/>
      <c r="E5" s="217"/>
      <c r="F5" s="217"/>
      <c r="G5" s="217"/>
      <c r="H5" s="217"/>
      <c r="I5" s="213"/>
      <c r="J5" s="218"/>
      <c r="K5" s="218"/>
      <c r="L5" s="213"/>
      <c r="M5" s="214"/>
      <c r="N5" s="8"/>
      <c r="O5" s="8"/>
      <c r="P5" s="8">
        <f>IF(W5=0,"",W5)</f>
      </c>
      <c r="Q5" s="8"/>
      <c r="R5" s="8"/>
      <c r="S5" s="8"/>
      <c r="T5" s="8"/>
      <c r="U5" s="53"/>
      <c r="V5" s="3"/>
      <c r="W5" s="231">
        <f>BULI_DA</f>
        <v>0</v>
      </c>
      <c r="X5" s="156"/>
      <c r="Y5" s="156"/>
      <c r="Z5" s="156"/>
      <c r="AA5" s="156"/>
      <c r="AB5" s="156"/>
      <c r="AC5" s="156"/>
      <c r="AD5" s="156"/>
      <c r="AG5" s="2"/>
    </row>
    <row r="6" spans="1:33" ht="12" customHeight="1">
      <c r="A6" s="54"/>
      <c r="B6" s="36"/>
      <c r="C6" s="36"/>
      <c r="D6" s="6"/>
      <c r="E6" s="331" t="s">
        <v>87</v>
      </c>
      <c r="F6" s="331"/>
      <c r="G6" s="331"/>
      <c r="H6" s="331"/>
      <c r="I6" s="331"/>
      <c r="J6" s="331"/>
      <c r="K6" s="331"/>
      <c r="L6" s="331"/>
      <c r="M6" s="331"/>
      <c r="N6" s="8"/>
      <c r="O6" s="8"/>
      <c r="P6" s="6"/>
      <c r="Q6" s="6"/>
      <c r="R6" s="6"/>
      <c r="S6" s="6"/>
      <c r="T6" s="6"/>
      <c r="U6" s="55"/>
      <c r="V6" s="3"/>
      <c r="W6" s="231"/>
      <c r="X6" s="156"/>
      <c r="Y6" s="156"/>
      <c r="Z6" s="156"/>
      <c r="AA6" s="156"/>
      <c r="AB6" s="156"/>
      <c r="AC6" s="156"/>
      <c r="AD6" s="156"/>
      <c r="AG6" s="2"/>
    </row>
    <row r="7" spans="1:33" ht="12" customHeight="1">
      <c r="A7" s="54"/>
      <c r="B7" s="36"/>
      <c r="C7" s="36"/>
      <c r="D7" s="6"/>
      <c r="E7" s="331"/>
      <c r="F7" s="331"/>
      <c r="G7" s="331"/>
      <c r="H7" s="331"/>
      <c r="I7" s="331"/>
      <c r="J7" s="331"/>
      <c r="K7" s="331"/>
      <c r="L7" s="331"/>
      <c r="M7" s="331"/>
      <c r="N7" s="8"/>
      <c r="O7" s="8"/>
      <c r="P7" s="229">
        <f>IF(W7=0,"",W7)</f>
      </c>
      <c r="Q7" s="269" t="s">
        <v>30</v>
      </c>
      <c r="R7" s="269"/>
      <c r="S7" s="6"/>
      <c r="T7" s="6"/>
      <c r="U7" s="55"/>
      <c r="V7" s="3"/>
      <c r="W7" s="231">
        <f>BULI_MR</f>
        <v>0</v>
      </c>
      <c r="X7" s="156"/>
      <c r="Y7" s="156"/>
      <c r="Z7" s="156"/>
      <c r="AA7" s="156"/>
      <c r="AB7" s="156"/>
      <c r="AC7" s="156"/>
      <c r="AD7" s="156"/>
      <c r="AG7" s="2"/>
    </row>
    <row r="8" spans="1:33" ht="12" customHeight="1">
      <c r="A8" s="56"/>
      <c r="B8" s="6"/>
      <c r="C8" s="6"/>
      <c r="D8" s="6"/>
      <c r="E8" s="6"/>
      <c r="F8" s="9"/>
      <c r="G8" s="9"/>
      <c r="H8" s="8"/>
      <c r="I8" s="8"/>
      <c r="J8" s="8"/>
      <c r="K8" s="9"/>
      <c r="L8" s="8"/>
      <c r="M8" s="7"/>
      <c r="N8" s="6"/>
      <c r="O8" s="6"/>
      <c r="P8" s="229">
        <f>IF(W8=0,"",W8)</f>
      </c>
      <c r="Q8" s="269" t="s">
        <v>31</v>
      </c>
      <c r="R8" s="269"/>
      <c r="S8" s="216" t="s">
        <v>77</v>
      </c>
      <c r="T8" s="15"/>
      <c r="U8" s="59"/>
      <c r="V8" s="3"/>
      <c r="W8" s="231">
        <f>BULI_AR</f>
        <v>0</v>
      </c>
      <c r="X8" s="156"/>
      <c r="Y8" s="156"/>
      <c r="Z8" s="156"/>
      <c r="AA8" s="156"/>
      <c r="AB8" s="156"/>
      <c r="AC8" s="156"/>
      <c r="AD8" s="156"/>
      <c r="AG8" s="2"/>
    </row>
    <row r="9" spans="1:33" ht="4.5" customHeight="1">
      <c r="A9" s="57"/>
      <c r="B9" s="70"/>
      <c r="C9" s="70"/>
      <c r="D9" s="70"/>
      <c r="E9" s="70"/>
      <c r="F9" s="70"/>
      <c r="G9" s="70"/>
      <c r="H9" s="70"/>
      <c r="I9" s="70"/>
      <c r="J9" s="70"/>
      <c r="K9" s="70"/>
      <c r="L9" s="71"/>
      <c r="M9" s="71"/>
      <c r="N9" s="40"/>
      <c r="O9" s="40"/>
      <c r="P9" s="40"/>
      <c r="Q9" s="40"/>
      <c r="R9" s="40"/>
      <c r="S9" s="38"/>
      <c r="T9" s="38"/>
      <c r="U9" s="74"/>
      <c r="V9" s="3"/>
      <c r="W9" s="231"/>
      <c r="X9" s="156"/>
      <c r="Y9" s="156"/>
      <c r="Z9" s="156"/>
      <c r="AA9" s="156"/>
      <c r="AB9" s="156"/>
      <c r="AC9" s="156"/>
      <c r="AD9" s="156"/>
      <c r="AG9" s="2"/>
    </row>
    <row r="10" spans="1:33" ht="22.5" customHeight="1">
      <c r="A10" s="58" t="s">
        <v>11</v>
      </c>
      <c r="B10" s="327">
        <f>IF(ISBLANK(SPIELORT),"",SPIELORT)</f>
      </c>
      <c r="C10" s="327"/>
      <c r="D10" s="327"/>
      <c r="E10" s="327"/>
      <c r="F10" s="327"/>
      <c r="G10" s="327"/>
      <c r="H10" s="327"/>
      <c r="I10" s="327"/>
      <c r="J10" s="327"/>
      <c r="K10" s="327"/>
      <c r="L10" s="70"/>
      <c r="M10" s="40" t="s">
        <v>79</v>
      </c>
      <c r="N10" s="40"/>
      <c r="O10" s="332">
        <f>IF(ISBLANK(BAHN),1,BAHN)</f>
        <v>1</v>
      </c>
      <c r="P10" s="332"/>
      <c r="Q10" s="188" t="str">
        <f>"-   "&amp;O10+3</f>
        <v>-   4</v>
      </c>
      <c r="R10" s="169"/>
      <c r="S10" s="322" t="s">
        <v>92</v>
      </c>
      <c r="T10" s="322"/>
      <c r="U10" s="323"/>
      <c r="V10" s="3"/>
      <c r="W10" s="156"/>
      <c r="X10" s="156"/>
      <c r="Y10" s="156"/>
      <c r="Z10" s="156"/>
      <c r="AA10" s="156"/>
      <c r="AB10" s="156"/>
      <c r="AC10" s="156"/>
      <c r="AD10" s="156"/>
      <c r="AG10" s="2"/>
    </row>
    <row r="11" spans="1:33" ht="4.5" customHeight="1">
      <c r="A11" s="57"/>
      <c r="B11" s="70"/>
      <c r="C11" s="70"/>
      <c r="D11" s="70"/>
      <c r="E11" s="70"/>
      <c r="F11" s="70"/>
      <c r="G11" s="70"/>
      <c r="H11" s="70"/>
      <c r="I11" s="70"/>
      <c r="J11" s="70"/>
      <c r="K11" s="70"/>
      <c r="L11" s="71"/>
      <c r="M11" s="40"/>
      <c r="N11" s="40"/>
      <c r="O11" s="40"/>
      <c r="P11" s="40"/>
      <c r="Q11" s="40"/>
      <c r="R11" s="40"/>
      <c r="S11" s="313" t="s">
        <v>97</v>
      </c>
      <c r="T11" s="324"/>
      <c r="U11" s="325"/>
      <c r="V11" s="3"/>
      <c r="W11" s="156"/>
      <c r="X11" s="156"/>
      <c r="Y11" s="156"/>
      <c r="Z11" s="156"/>
      <c r="AA11" s="156"/>
      <c r="AB11" s="156"/>
      <c r="AC11" s="156"/>
      <c r="AD11" s="156"/>
      <c r="AG11" s="2"/>
    </row>
    <row r="12" spans="1:33" ht="22.5" customHeight="1">
      <c r="A12" s="58"/>
      <c r="B12" s="40" t="s">
        <v>33</v>
      </c>
      <c r="C12" s="326">
        <f>SPIELDATUM</f>
        <v>0</v>
      </c>
      <c r="D12" s="326"/>
      <c r="E12" s="326"/>
      <c r="F12" s="326"/>
      <c r="G12" s="326"/>
      <c r="H12" s="326"/>
      <c r="I12" s="219"/>
      <c r="J12" s="219"/>
      <c r="K12" s="70"/>
      <c r="L12" s="70"/>
      <c r="M12" s="40" t="s">
        <v>43</v>
      </c>
      <c r="N12" s="40">
        <f>SPNR</f>
        <v>0</v>
      </c>
      <c r="O12" s="362">
        <f>SPNR</f>
        <v>0</v>
      </c>
      <c r="P12" s="362"/>
      <c r="Q12" s="15"/>
      <c r="R12" s="15"/>
      <c r="S12" s="324"/>
      <c r="T12" s="324"/>
      <c r="U12" s="325"/>
      <c r="V12" s="3"/>
      <c r="W12" s="156"/>
      <c r="X12" s="156"/>
      <c r="Y12" s="156"/>
      <c r="Z12" s="156"/>
      <c r="AA12" s="156"/>
      <c r="AB12" s="156"/>
      <c r="AC12" s="156"/>
      <c r="AD12" s="156"/>
      <c r="AG12" s="2"/>
    </row>
    <row r="13" spans="1:33" ht="4.5" customHeight="1" thickBot="1">
      <c r="A13" s="67"/>
      <c r="B13" s="75"/>
      <c r="C13" s="75"/>
      <c r="D13" s="75"/>
      <c r="E13" s="75"/>
      <c r="F13" s="75"/>
      <c r="G13" s="75"/>
      <c r="H13" s="75"/>
      <c r="I13" s="75"/>
      <c r="J13" s="75"/>
      <c r="K13" s="75"/>
      <c r="L13" s="76"/>
      <c r="M13" s="76"/>
      <c r="N13" s="68"/>
      <c r="O13" s="68"/>
      <c r="P13" s="68"/>
      <c r="Q13" s="68"/>
      <c r="R13" s="68"/>
      <c r="S13" s="151"/>
      <c r="T13" s="151"/>
      <c r="U13" s="73"/>
      <c r="V13" s="3"/>
      <c r="W13" s="156"/>
      <c r="X13" s="156"/>
      <c r="Y13" s="156"/>
      <c r="Z13" s="156"/>
      <c r="AA13" s="156"/>
      <c r="AB13" s="156"/>
      <c r="AC13" s="156"/>
      <c r="AD13" s="156"/>
      <c r="AG13" s="2"/>
    </row>
    <row r="14" spans="1:33" ht="10.5" customHeight="1">
      <c r="A14" s="51"/>
      <c r="B14" s="69"/>
      <c r="C14" s="69"/>
      <c r="D14" s="69"/>
      <c r="E14" s="69"/>
      <c r="F14" s="69"/>
      <c r="G14" s="69"/>
      <c r="H14" s="69"/>
      <c r="I14" s="69"/>
      <c r="J14" s="87"/>
      <c r="K14" s="51"/>
      <c r="L14" s="69"/>
      <c r="M14" s="69"/>
      <c r="N14" s="69"/>
      <c r="O14" s="69"/>
      <c r="P14" s="69"/>
      <c r="Q14" s="69"/>
      <c r="R14" s="69"/>
      <c r="S14" s="69"/>
      <c r="T14" s="69"/>
      <c r="U14" s="87"/>
      <c r="V14" s="3"/>
      <c r="W14" s="156"/>
      <c r="X14" s="156"/>
      <c r="Y14" s="156"/>
      <c r="Z14" s="156"/>
      <c r="AA14" s="156"/>
      <c r="AB14" s="156"/>
      <c r="AC14" s="156"/>
      <c r="AD14" s="156"/>
      <c r="AG14" s="2"/>
    </row>
    <row r="15" spans="1:33" ht="22.5" customHeight="1">
      <c r="A15" s="58" t="s">
        <v>32</v>
      </c>
      <c r="B15" s="327">
        <f>IF(ISBLANK(GASTGEBER),"",GASTGEBER)</f>
      </c>
      <c r="C15" s="327"/>
      <c r="D15" s="327"/>
      <c r="E15" s="327"/>
      <c r="F15" s="327"/>
      <c r="G15" s="327"/>
      <c r="H15" s="327"/>
      <c r="I15" s="327"/>
      <c r="J15" s="345"/>
      <c r="K15" s="58" t="s">
        <v>34</v>
      </c>
      <c r="L15" s="327">
        <f>IF(ISBLANK(GAST_1),"",GAST_1)</f>
      </c>
      <c r="M15" s="327"/>
      <c r="N15" s="327"/>
      <c r="O15" s="327"/>
      <c r="P15" s="327"/>
      <c r="Q15" s="327"/>
      <c r="R15" s="327"/>
      <c r="S15" s="327"/>
      <c r="T15" s="327"/>
      <c r="U15" s="345"/>
      <c r="V15" s="3"/>
      <c r="W15" s="156"/>
      <c r="X15" s="156"/>
      <c r="Y15" s="156"/>
      <c r="Z15" s="156"/>
      <c r="AA15" s="156"/>
      <c r="AB15" s="156"/>
      <c r="AC15" s="156"/>
      <c r="AD15" s="156"/>
      <c r="AG15" s="2"/>
    </row>
    <row r="16" spans="1:33" ht="4.5" customHeight="1">
      <c r="A16" s="60"/>
      <c r="B16" s="43"/>
      <c r="C16" s="43"/>
      <c r="D16" s="43"/>
      <c r="E16" s="43"/>
      <c r="F16" s="43"/>
      <c r="G16" s="43"/>
      <c r="H16" s="43"/>
      <c r="I16" s="43"/>
      <c r="J16" s="61"/>
      <c r="K16" s="60"/>
      <c r="L16" s="43"/>
      <c r="M16" s="43"/>
      <c r="N16" s="43"/>
      <c r="O16" s="43"/>
      <c r="P16" s="43"/>
      <c r="Q16" s="43"/>
      <c r="R16" s="43"/>
      <c r="S16" s="43"/>
      <c r="T16" s="43"/>
      <c r="U16" s="61"/>
      <c r="V16" s="3"/>
      <c r="W16" s="156"/>
      <c r="X16" s="156"/>
      <c r="Y16" s="156"/>
      <c r="Z16" s="156"/>
      <c r="AA16" s="156"/>
      <c r="AB16" s="156"/>
      <c r="AC16" s="156"/>
      <c r="AD16" s="156"/>
      <c r="AE16" s="156"/>
      <c r="AG16" s="2"/>
    </row>
    <row r="17" spans="1:33" s="3" customFormat="1" ht="12" customHeight="1">
      <c r="A17" s="88" t="s">
        <v>14</v>
      </c>
      <c r="B17" s="80" t="s">
        <v>13</v>
      </c>
      <c r="C17" s="80"/>
      <c r="D17" s="80"/>
      <c r="E17" s="80"/>
      <c r="F17" s="81"/>
      <c r="G17" s="86" t="s">
        <v>50</v>
      </c>
      <c r="H17" s="161" t="s">
        <v>54</v>
      </c>
      <c r="I17" s="161" t="s">
        <v>81</v>
      </c>
      <c r="J17" s="152" t="s">
        <v>12</v>
      </c>
      <c r="K17" s="88" t="s">
        <v>14</v>
      </c>
      <c r="L17" s="80" t="s">
        <v>13</v>
      </c>
      <c r="M17" s="80"/>
      <c r="N17" s="80"/>
      <c r="O17" s="80"/>
      <c r="P17" s="80"/>
      <c r="Q17" s="81"/>
      <c r="R17" s="86" t="s">
        <v>50</v>
      </c>
      <c r="S17" s="161" t="s">
        <v>54</v>
      </c>
      <c r="T17" s="161" t="s">
        <v>81</v>
      </c>
      <c r="U17" s="152" t="s">
        <v>12</v>
      </c>
      <c r="W17" s="156" t="s">
        <v>61</v>
      </c>
      <c r="X17" s="156" t="s">
        <v>52</v>
      </c>
      <c r="Y17" s="156" t="s">
        <v>51</v>
      </c>
      <c r="Z17" s="156" t="s">
        <v>57</v>
      </c>
      <c r="AA17" s="156" t="s">
        <v>57</v>
      </c>
      <c r="AB17" s="156" t="s">
        <v>51</v>
      </c>
      <c r="AC17" s="156" t="s">
        <v>52</v>
      </c>
      <c r="AD17" s="156" t="s">
        <v>61</v>
      </c>
      <c r="AE17" s="156"/>
      <c r="AF17" s="202"/>
      <c r="AG17" s="160"/>
    </row>
    <row r="18" spans="1:33" s="3" customFormat="1" ht="22.5" customHeight="1">
      <c r="A18" s="262">
        <f aca="true" ca="1" t="shared" si="0" ref="A18:A23">IF(ISBLANK(INDIRECT(ADDRESS($W18,1,,,"SpB m Gassen"))),"",INDIRECT(ADDRESS($W18,1,,,"SpB m Gassen")))</f>
      </c>
      <c r="B18" s="315">
        <f aca="true" ca="1" t="shared" si="1" ref="B18:B23">IF(ISBLANK(INDIRECT(ADDRESS($W18,2,,,"SpB m Gassen"))),"",INDIRECT(ADDRESS($W18,2,,,"SpB m Gassen")))</f>
      </c>
      <c r="C18" s="316">
        <f aca="true" ca="1" t="shared" si="2" ref="C18:F23">IF(ISBLANK(INDIRECT(ADDRESS($W18,1,,,"SpB m Gassen"))),"",INDIRECT(ADDRESS($W18,1,,,"SpB m Gassen")))</f>
      </c>
      <c r="D18" s="316">
        <f ca="1" t="shared" si="2"/>
      </c>
      <c r="E18" s="316">
        <f ca="1" t="shared" si="2"/>
      </c>
      <c r="F18" s="317">
        <f ca="1" t="shared" si="2"/>
      </c>
      <c r="G18" s="175">
        <f aca="true" ca="1" t="shared" si="3" ref="G18:G23">IF(J18&gt;0,INDIRECT(ADDRESS(ROW(),24)),"")</f>
      </c>
      <c r="H18" s="272">
        <f aca="true" ca="1" t="shared" si="4" ref="H18:H23">IF(ISBLANK(INDIRECT(ADDRESS($W18,19,,,"SpB m Gassen"))),"",INDIRECT(ADDRESS($W18,19,,,"SpB m Gassen")))</f>
      </c>
      <c r="I18" s="272">
        <f aca="true" ca="1" t="shared" si="5" ref="I18:I23">IF(ISBLANK(INDIRECT(ADDRESS($W18,20,,,"SpB m Gassen"))),"",INDIRECT(ADDRESS($W18,20,,,"SpB m Gassen")))</f>
      </c>
      <c r="J18" s="273">
        <f aca="true" ca="1" t="shared" si="6" ref="J18:J23">IF(ISBLANK(INDIRECT(ADDRESS($W18,21,,,"SpB m Gassen"))),"",INDIRECT(ADDRESS($W18,21,,,"SpB m Gassen")))</f>
      </c>
      <c r="K18" s="262">
        <f aca="true" ca="1" t="shared" si="7" ref="K18:K23">IF(ISBLANK(INDIRECT(ADDRESS($AD18,1,,,"SpB m Gassen"))),"",INDIRECT(ADDRESS($AD18,1,,,"SpB m Gassen")))</f>
      </c>
      <c r="L18" s="315">
        <f aca="true" ca="1" t="shared" si="8" ref="L18:L23">IF(ISBLANK(INDIRECT(ADDRESS($AD18,2,,,"SpB m Gassen"))),"",INDIRECT(ADDRESS($AD18,2,,,"SpB m Gassen")))</f>
      </c>
      <c r="M18" s="316">
        <f aca="true" ca="1" t="shared" si="9" ref="M18:M23">IF(ISBLANK(INDIRECT(ADDRESS($AD18,1,,,"SpB m Gassen"))),"",INDIRECT(ADDRESS($AD18,1,,,"SpB m Gassen")))</f>
      </c>
      <c r="N18" s="316"/>
      <c r="O18" s="316">
        <f aca="true" ca="1" t="shared" si="10" ref="O18:Q23">IF(ISBLANK(INDIRECT(ADDRESS($AD18,1,,,"SpB m Gassen"))),"",INDIRECT(ADDRESS($AD18,1,,,"SpB m Gassen")))</f>
      </c>
      <c r="P18" s="316">
        <f ca="1" t="shared" si="10"/>
      </c>
      <c r="Q18" s="317">
        <f ca="1" t="shared" si="10"/>
      </c>
      <c r="R18" s="175">
        <f aca="true" ca="1" t="shared" si="11" ref="R18:R23">IF(U18&gt;0,INDIRECT(ADDRESS(ROW(),29)),"")</f>
      </c>
      <c r="S18" s="272">
        <f aca="true" ca="1" t="shared" si="12" ref="S18:S23">IF(ISBLANK(INDIRECT(ADDRESS($AD18,19,,,"SpB m Gassen"))),"",INDIRECT(ADDRESS($AD18,19,,,"SpB m Gassen")))</f>
      </c>
      <c r="T18" s="272">
        <f aca="true" ca="1" t="shared" si="13" ref="T18:T23">IF(ISBLANK(INDIRECT(ADDRESS($AD18,20,,,"SpB m Gassen"))),"",INDIRECT(ADDRESS($AD18,20,,,"SpB m Gassen")))</f>
      </c>
      <c r="U18" s="273">
        <f aca="true" ca="1" t="shared" si="14" ref="U18:U23">IF(ISBLANK(INDIRECT(ADDRESS($AD18,21,,,"SpB m Gassen"))),"",INDIRECT(ADDRESS($AD18,21,,,"SpB m Gassen")))</f>
      </c>
      <c r="W18" s="15">
        <v>19</v>
      </c>
      <c r="X18" s="156">
        <f aca="true" t="shared" si="15" ref="X18:X23">IF(ISNUMBER(Z18),25-RANK($Z18,$Z$18:$AA$38,0),"")</f>
      </c>
      <c r="Y18" s="156" t="str">
        <f aca="true" t="shared" si="16" ref="Y18:Y23">ADDRESS(ROW(),10)</f>
        <v>$J$18</v>
      </c>
      <c r="Z18" s="204">
        <f ca="1" t="shared" si="17" ref="Z18:Z23">INDIRECT(Y18)</f>
      </c>
      <c r="AA18" s="204">
        <f ca="1" t="shared" si="18" ref="AA18:AA23">INDIRECT(AB18)</f>
      </c>
      <c r="AB18" s="156" t="str">
        <f aca="true" t="shared" si="19" ref="AB18:AB23">ADDRESS(ROW(),21)</f>
        <v>$U$18</v>
      </c>
      <c r="AC18" s="156">
        <f aca="true" t="shared" si="20" ref="AC18:AC23">IF(ISNUMBER(AA18),25-RANK($AA18,$Z$18:$AA$38,0),"")</f>
      </c>
      <c r="AD18" s="156">
        <f aca="true" t="shared" si="21" ref="AD18:AD23">W18+13</f>
        <v>32</v>
      </c>
      <c r="AF18" s="203"/>
      <c r="AG18" s="160"/>
    </row>
    <row r="19" spans="1:33" s="3" customFormat="1" ht="22.5" customHeight="1">
      <c r="A19" s="262">
        <f ca="1" t="shared" si="0"/>
      </c>
      <c r="B19" s="315">
        <f ca="1" t="shared" si="1"/>
      </c>
      <c r="C19" s="316">
        <f ca="1" t="shared" si="2"/>
      </c>
      <c r="D19" s="316">
        <f ca="1" t="shared" si="2"/>
      </c>
      <c r="E19" s="316">
        <f ca="1" t="shared" si="2"/>
      </c>
      <c r="F19" s="317">
        <f ca="1" t="shared" si="2"/>
      </c>
      <c r="G19" s="175">
        <f ca="1" t="shared" si="3"/>
      </c>
      <c r="H19" s="272">
        <f ca="1" t="shared" si="4"/>
      </c>
      <c r="I19" s="272">
        <f ca="1" t="shared" si="5"/>
      </c>
      <c r="J19" s="273">
        <f ca="1" t="shared" si="6"/>
      </c>
      <c r="K19" s="262">
        <f ca="1" t="shared" si="7"/>
      </c>
      <c r="L19" s="315">
        <f ca="1" t="shared" si="8"/>
      </c>
      <c r="M19" s="316">
        <f ca="1" t="shared" si="9"/>
      </c>
      <c r="N19" s="316"/>
      <c r="O19" s="316">
        <f ca="1" t="shared" si="10"/>
      </c>
      <c r="P19" s="316">
        <f ca="1" t="shared" si="10"/>
      </c>
      <c r="Q19" s="317">
        <f ca="1" t="shared" si="10"/>
      </c>
      <c r="R19" s="175">
        <f ca="1" t="shared" si="11"/>
      </c>
      <c r="S19" s="272">
        <f ca="1" t="shared" si="12"/>
      </c>
      <c r="T19" s="272">
        <f ca="1" t="shared" si="13"/>
      </c>
      <c r="U19" s="273">
        <f ca="1" t="shared" si="14"/>
      </c>
      <c r="W19" s="156">
        <f>W18+1</f>
        <v>20</v>
      </c>
      <c r="X19" s="156">
        <f t="shared" si="15"/>
      </c>
      <c r="Y19" s="156" t="str">
        <f t="shared" si="16"/>
        <v>$J$19</v>
      </c>
      <c r="Z19" s="204">
        <f ca="1" t="shared" si="17"/>
      </c>
      <c r="AA19" s="204">
        <f ca="1" t="shared" si="18"/>
      </c>
      <c r="AB19" s="156" t="str">
        <f t="shared" si="19"/>
        <v>$U$19</v>
      </c>
      <c r="AC19" s="156">
        <f t="shared" si="20"/>
      </c>
      <c r="AD19" s="156">
        <f t="shared" si="21"/>
        <v>33</v>
      </c>
      <c r="AF19" s="203"/>
      <c r="AG19" s="160"/>
    </row>
    <row r="20" spans="1:33" s="3" customFormat="1" ht="22.5" customHeight="1">
      <c r="A20" s="262">
        <f ca="1" t="shared" si="0"/>
      </c>
      <c r="B20" s="315">
        <f ca="1" t="shared" si="1"/>
      </c>
      <c r="C20" s="316">
        <f ca="1" t="shared" si="2"/>
      </c>
      <c r="D20" s="316">
        <f ca="1" t="shared" si="2"/>
      </c>
      <c r="E20" s="316">
        <f ca="1" t="shared" si="2"/>
      </c>
      <c r="F20" s="317">
        <f ca="1" t="shared" si="2"/>
      </c>
      <c r="G20" s="175">
        <f ca="1" t="shared" si="3"/>
      </c>
      <c r="H20" s="272">
        <f ca="1" t="shared" si="4"/>
      </c>
      <c r="I20" s="272">
        <f ca="1" t="shared" si="5"/>
      </c>
      <c r="J20" s="273">
        <f ca="1" t="shared" si="6"/>
      </c>
      <c r="K20" s="262">
        <f ca="1" t="shared" si="7"/>
      </c>
      <c r="L20" s="315">
        <f ca="1" t="shared" si="8"/>
      </c>
      <c r="M20" s="316">
        <f ca="1" t="shared" si="9"/>
      </c>
      <c r="N20" s="316"/>
      <c r="O20" s="316">
        <f ca="1" t="shared" si="10"/>
      </c>
      <c r="P20" s="316">
        <f ca="1" t="shared" si="10"/>
      </c>
      <c r="Q20" s="317">
        <f ca="1" t="shared" si="10"/>
      </c>
      <c r="R20" s="175">
        <f ca="1" t="shared" si="11"/>
      </c>
      <c r="S20" s="272">
        <f ca="1" t="shared" si="12"/>
      </c>
      <c r="T20" s="272">
        <f ca="1" t="shared" si="13"/>
      </c>
      <c r="U20" s="273">
        <f ca="1" t="shared" si="14"/>
      </c>
      <c r="W20" s="156">
        <f>W19+1</f>
        <v>21</v>
      </c>
      <c r="X20" s="156">
        <f t="shared" si="15"/>
      </c>
      <c r="Y20" s="156" t="str">
        <f t="shared" si="16"/>
        <v>$J$20</v>
      </c>
      <c r="Z20" s="204">
        <f ca="1" t="shared" si="17"/>
      </c>
      <c r="AA20" s="204">
        <f ca="1" t="shared" si="18"/>
      </c>
      <c r="AB20" s="156" t="str">
        <f t="shared" si="19"/>
        <v>$U$20</v>
      </c>
      <c r="AC20" s="156">
        <f t="shared" si="20"/>
      </c>
      <c r="AD20" s="156">
        <f t="shared" si="21"/>
        <v>34</v>
      </c>
      <c r="AF20" s="203"/>
      <c r="AG20" s="160"/>
    </row>
    <row r="21" spans="1:33" s="3" customFormat="1" ht="22.5" customHeight="1">
      <c r="A21" s="262">
        <f ca="1" t="shared" si="0"/>
      </c>
      <c r="B21" s="315">
        <f ca="1" t="shared" si="1"/>
      </c>
      <c r="C21" s="316">
        <f ca="1" t="shared" si="2"/>
      </c>
      <c r="D21" s="316">
        <f ca="1" t="shared" si="2"/>
      </c>
      <c r="E21" s="316">
        <f ca="1" t="shared" si="2"/>
      </c>
      <c r="F21" s="317">
        <f ca="1" t="shared" si="2"/>
      </c>
      <c r="G21" s="175">
        <f ca="1" t="shared" si="3"/>
      </c>
      <c r="H21" s="272">
        <f ca="1" t="shared" si="4"/>
      </c>
      <c r="I21" s="272">
        <f ca="1" t="shared" si="5"/>
      </c>
      <c r="J21" s="273">
        <f ca="1" t="shared" si="6"/>
      </c>
      <c r="K21" s="262">
        <f ca="1" t="shared" si="7"/>
      </c>
      <c r="L21" s="315">
        <f ca="1" t="shared" si="8"/>
      </c>
      <c r="M21" s="316">
        <f ca="1" t="shared" si="9"/>
      </c>
      <c r="N21" s="316"/>
      <c r="O21" s="316">
        <f ca="1" t="shared" si="10"/>
      </c>
      <c r="P21" s="316">
        <f ca="1" t="shared" si="10"/>
      </c>
      <c r="Q21" s="317">
        <f ca="1" t="shared" si="10"/>
      </c>
      <c r="R21" s="175">
        <f ca="1" t="shared" si="11"/>
      </c>
      <c r="S21" s="272">
        <f ca="1" t="shared" si="12"/>
      </c>
      <c r="T21" s="272">
        <f ca="1" t="shared" si="13"/>
      </c>
      <c r="U21" s="273">
        <f ca="1" t="shared" si="14"/>
      </c>
      <c r="W21" s="156">
        <f>W20+1</f>
        <v>22</v>
      </c>
      <c r="X21" s="156">
        <f t="shared" si="15"/>
      </c>
      <c r="Y21" s="156" t="str">
        <f t="shared" si="16"/>
        <v>$J$21</v>
      </c>
      <c r="Z21" s="204">
        <f ca="1" t="shared" si="17"/>
      </c>
      <c r="AA21" s="204">
        <f ca="1" t="shared" si="18"/>
      </c>
      <c r="AB21" s="156" t="str">
        <f t="shared" si="19"/>
        <v>$U$21</v>
      </c>
      <c r="AC21" s="156">
        <f t="shared" si="20"/>
      </c>
      <c r="AD21" s="156">
        <f t="shared" si="21"/>
        <v>35</v>
      </c>
      <c r="AF21" s="203"/>
      <c r="AG21" s="160"/>
    </row>
    <row r="22" spans="1:33" s="3" customFormat="1" ht="22.5" customHeight="1">
      <c r="A22" s="262">
        <f ca="1" t="shared" si="0"/>
      </c>
      <c r="B22" s="315">
        <f ca="1" t="shared" si="1"/>
      </c>
      <c r="C22" s="316">
        <f ca="1" t="shared" si="2"/>
      </c>
      <c r="D22" s="316">
        <f ca="1" t="shared" si="2"/>
      </c>
      <c r="E22" s="316">
        <f ca="1" t="shared" si="2"/>
      </c>
      <c r="F22" s="317">
        <f ca="1" t="shared" si="2"/>
      </c>
      <c r="G22" s="175">
        <f ca="1" t="shared" si="3"/>
      </c>
      <c r="H22" s="272">
        <f ca="1" t="shared" si="4"/>
      </c>
      <c r="I22" s="272">
        <f ca="1" t="shared" si="5"/>
      </c>
      <c r="J22" s="273">
        <f ca="1" t="shared" si="6"/>
      </c>
      <c r="K22" s="262">
        <f ca="1" t="shared" si="7"/>
      </c>
      <c r="L22" s="315">
        <f ca="1" t="shared" si="8"/>
      </c>
      <c r="M22" s="316">
        <f ca="1" t="shared" si="9"/>
      </c>
      <c r="N22" s="316"/>
      <c r="O22" s="316">
        <f ca="1" t="shared" si="10"/>
      </c>
      <c r="P22" s="316">
        <f ca="1" t="shared" si="10"/>
      </c>
      <c r="Q22" s="317">
        <f ca="1" t="shared" si="10"/>
      </c>
      <c r="R22" s="175">
        <f ca="1" t="shared" si="11"/>
      </c>
      <c r="S22" s="272">
        <f ca="1" t="shared" si="12"/>
      </c>
      <c r="T22" s="272">
        <f ca="1" t="shared" si="13"/>
      </c>
      <c r="U22" s="273">
        <f ca="1" t="shared" si="14"/>
      </c>
      <c r="W22" s="156">
        <f>W21+1</f>
        <v>23</v>
      </c>
      <c r="X22" s="156">
        <f t="shared" si="15"/>
      </c>
      <c r="Y22" s="156" t="str">
        <f t="shared" si="16"/>
        <v>$J$22</v>
      </c>
      <c r="Z22" s="204">
        <f ca="1" t="shared" si="17"/>
      </c>
      <c r="AA22" s="204">
        <f ca="1" t="shared" si="18"/>
      </c>
      <c r="AB22" s="156" t="str">
        <f t="shared" si="19"/>
        <v>$U$22</v>
      </c>
      <c r="AC22" s="156">
        <f t="shared" si="20"/>
      </c>
      <c r="AD22" s="156">
        <f t="shared" si="21"/>
        <v>36</v>
      </c>
      <c r="AF22" s="203"/>
      <c r="AG22" s="160"/>
    </row>
    <row r="23" spans="1:33" s="3" customFormat="1" ht="22.5" customHeight="1">
      <c r="A23" s="263">
        <f ca="1" t="shared" si="0"/>
      </c>
      <c r="B23" s="346">
        <f ca="1" t="shared" si="1"/>
      </c>
      <c r="C23" s="347">
        <f ca="1" t="shared" si="2"/>
      </c>
      <c r="D23" s="347">
        <f ca="1" t="shared" si="2"/>
      </c>
      <c r="E23" s="347">
        <f ca="1" t="shared" si="2"/>
      </c>
      <c r="F23" s="348">
        <f ca="1" t="shared" si="2"/>
      </c>
      <c r="G23" s="187">
        <f ca="1" t="shared" si="3"/>
      </c>
      <c r="H23" s="274">
        <f ca="1" t="shared" si="4"/>
      </c>
      <c r="I23" s="274">
        <f ca="1" t="shared" si="5"/>
      </c>
      <c r="J23" s="275">
        <f ca="1" t="shared" si="6"/>
      </c>
      <c r="K23" s="263">
        <f ca="1" t="shared" si="7"/>
      </c>
      <c r="L23" s="346">
        <f ca="1" t="shared" si="8"/>
      </c>
      <c r="M23" s="347">
        <f ca="1" t="shared" si="9"/>
      </c>
      <c r="N23" s="347"/>
      <c r="O23" s="347">
        <f ca="1" t="shared" si="10"/>
      </c>
      <c r="P23" s="347">
        <f ca="1" t="shared" si="10"/>
      </c>
      <c r="Q23" s="348">
        <f ca="1" t="shared" si="10"/>
      </c>
      <c r="R23" s="187">
        <f ca="1" t="shared" si="11"/>
      </c>
      <c r="S23" s="274">
        <f ca="1" t="shared" si="12"/>
      </c>
      <c r="T23" s="274">
        <f ca="1" t="shared" si="13"/>
      </c>
      <c r="U23" s="275">
        <f ca="1" t="shared" si="14"/>
      </c>
      <c r="W23" s="156">
        <f>W22+1</f>
        <v>24</v>
      </c>
      <c r="X23" s="156">
        <f t="shared" si="15"/>
      </c>
      <c r="Y23" s="156" t="str">
        <f t="shared" si="16"/>
        <v>$J$23</v>
      </c>
      <c r="Z23" s="204">
        <f ca="1" t="shared" si="17"/>
      </c>
      <c r="AA23" s="204">
        <f ca="1" t="shared" si="18"/>
      </c>
      <c r="AB23" s="156" t="str">
        <f t="shared" si="19"/>
        <v>$U$23</v>
      </c>
      <c r="AC23" s="156">
        <f t="shared" si="20"/>
      </c>
      <c r="AD23" s="156">
        <f t="shared" si="21"/>
        <v>37</v>
      </c>
      <c r="AE23" s="156"/>
      <c r="AF23" s="204"/>
      <c r="AG23" s="160"/>
    </row>
    <row r="24" spans="1:33" s="3" customFormat="1" ht="22.5" customHeight="1">
      <c r="A24" s="89"/>
      <c r="B24" s="82" t="s">
        <v>71</v>
      </c>
      <c r="C24" s="50">
        <f>IF(ISERROR(AF24),"",IF(AF24&gt;0,RANK(AF24,$AF$24:$AF$40,TRUE),0))</f>
        <v>0</v>
      </c>
      <c r="D24" s="83"/>
      <c r="E24" s="84"/>
      <c r="F24" s="85"/>
      <c r="G24" s="185">
        <f>IF(COUNT(G18:G23)&gt;0,SUM(G18:G23),"")</f>
      </c>
      <c r="H24" s="191">
        <f>IF(COUNT(H18:H23)&gt;0,SUM(H18:H23),"")</f>
      </c>
      <c r="I24" s="191">
        <f>IF(COUNT(I18:I23)&gt;0,SUM(I18:I23),"")</f>
      </c>
      <c r="J24" s="186">
        <f>IF(COUNT(J18:J23)&gt;0,ROUNDDOWN(SUM(J18:J23),0),"")</f>
      </c>
      <c r="K24" s="89"/>
      <c r="L24" s="82" t="s">
        <v>10</v>
      </c>
      <c r="M24" s="50">
        <f>IF(ISERROR(AF25),"",IF(AF25&gt;0,RANK(AF25,$AF$24:$AF$40,TRUE),0))</f>
        <v>0</v>
      </c>
      <c r="N24" s="84"/>
      <c r="O24" s="84"/>
      <c r="P24" s="83"/>
      <c r="Q24" s="85"/>
      <c r="R24" s="185">
        <f>IF(COUNT(R18:R23)&gt;0,SUM(R18:R23),"")</f>
      </c>
      <c r="S24" s="191">
        <f>IF(COUNT(S18:S23)&gt;0,SUM(S18:S23),"")</f>
      </c>
      <c r="T24" s="191">
        <f>IF(COUNT(T18:T23)&gt;0,SUM(T18:T23),"")</f>
      </c>
      <c r="U24" s="186">
        <f>IF(COUNT(U18:U23)&gt;0,ROUNDDOWN(SUM(U18:U23),0),"")</f>
      </c>
      <c r="W24" s="156"/>
      <c r="X24" s="156"/>
      <c r="Y24" s="156"/>
      <c r="Z24" s="159"/>
      <c r="AA24" s="201"/>
      <c r="AB24" s="156"/>
      <c r="AC24" s="156" t="str">
        <f>ADDRESS(24,8)</f>
        <v>$H$24</v>
      </c>
      <c r="AD24" s="156" t="str">
        <f>ADDRESS(24,9)</f>
        <v>$I$24</v>
      </c>
      <c r="AE24" s="156" t="str">
        <f>ADDRESS(24,10)</f>
        <v>$J$24</v>
      </c>
      <c r="AF24" s="202">
        <f ca="1">IF(ISNUMBER(INDIRECT(AE24)),INDIRECT(AE24)+(INDIRECT(AC24)/10000)+IF(ISNUMBER(INDIRECT(AD24)),INDIRECT(AD24)/10000000,0),0)</f>
        <v>0</v>
      </c>
      <c r="AG24" s="160">
        <f>IF(ISNUMBER(AF24),5-RANK($AF24,$AF$24:$AF$40,0),"")</f>
        <v>4</v>
      </c>
    </row>
    <row r="25" spans="1:33" s="3" customFormat="1" ht="9" customHeight="1">
      <c r="A25" s="56"/>
      <c r="B25" s="10"/>
      <c r="C25" s="10"/>
      <c r="D25" s="10"/>
      <c r="E25" s="17"/>
      <c r="F25" s="17"/>
      <c r="G25" s="17"/>
      <c r="H25" s="17"/>
      <c r="I25" s="17"/>
      <c r="J25" s="62"/>
      <c r="K25" s="56"/>
      <c r="L25" s="10"/>
      <c r="M25" s="10"/>
      <c r="N25" s="17"/>
      <c r="O25" s="17"/>
      <c r="P25" s="10"/>
      <c r="Q25" s="17"/>
      <c r="R25" s="17"/>
      <c r="S25" s="17"/>
      <c r="T25" s="17"/>
      <c r="U25" s="62"/>
      <c r="W25" s="156"/>
      <c r="X25" s="156"/>
      <c r="Y25" s="156"/>
      <c r="Z25" s="159"/>
      <c r="AA25" s="159"/>
      <c r="AB25" s="156"/>
      <c r="AC25" s="156" t="str">
        <f>ADDRESS(24,19)</f>
        <v>$S$24</v>
      </c>
      <c r="AD25" s="156" t="str">
        <f>ADDRESS(24,20)</f>
        <v>$T$24</v>
      </c>
      <c r="AE25" s="156" t="str">
        <f>ADDRESS(24,21)</f>
        <v>$U$24</v>
      </c>
      <c r="AF25" s="202">
        <f ca="1">IF(ISNUMBER(INDIRECT(AE25)),INDIRECT(AE25)+(INDIRECT(AC25)/10000)+IF(ISNUMBER(INDIRECT(AD25)),INDIRECT(AD25)/10000000,0),0)</f>
        <v>0</v>
      </c>
      <c r="AG25" s="160">
        <f>IF(ISNUMBER(AF25),5-RANK($AF25,$AF$24:$AF$40,0),"")</f>
        <v>4</v>
      </c>
    </row>
    <row r="26" spans="1:33" ht="22.5" customHeight="1">
      <c r="A26" s="353"/>
      <c r="B26" s="354"/>
      <c r="C26" s="354"/>
      <c r="D26" s="354"/>
      <c r="E26" s="354"/>
      <c r="F26" s="354"/>
      <c r="G26" s="15"/>
      <c r="H26" s="17"/>
      <c r="I26" s="17"/>
      <c r="J26" s="62"/>
      <c r="K26" s="353"/>
      <c r="L26" s="354"/>
      <c r="M26" s="354"/>
      <c r="N26" s="354"/>
      <c r="O26" s="354"/>
      <c r="P26" s="354"/>
      <c r="Q26" s="354"/>
      <c r="R26" s="15"/>
      <c r="S26" s="17"/>
      <c r="T26" s="17"/>
      <c r="U26" s="62"/>
      <c r="V26" s="3"/>
      <c r="W26" s="156"/>
      <c r="X26" s="156"/>
      <c r="Y26" s="156"/>
      <c r="Z26" s="159"/>
      <c r="AA26" s="159"/>
      <c r="AB26" s="156"/>
      <c r="AC26" s="156"/>
      <c r="AD26" s="156"/>
      <c r="AG26" s="2"/>
    </row>
    <row r="27" spans="1:33" ht="10.5" customHeight="1">
      <c r="A27" s="352" t="s">
        <v>35</v>
      </c>
      <c r="B27" s="333"/>
      <c r="C27" s="333"/>
      <c r="D27" s="333"/>
      <c r="E27" s="333"/>
      <c r="F27" s="333"/>
      <c r="G27" s="15"/>
      <c r="H27" s="9"/>
      <c r="I27" s="9"/>
      <c r="J27" s="90"/>
      <c r="K27" s="352" t="s">
        <v>35</v>
      </c>
      <c r="L27" s="333"/>
      <c r="M27" s="333"/>
      <c r="N27" s="333"/>
      <c r="O27" s="333"/>
      <c r="P27" s="333"/>
      <c r="Q27" s="333"/>
      <c r="R27" s="15"/>
      <c r="S27" s="9"/>
      <c r="T27" s="9"/>
      <c r="U27" s="90"/>
      <c r="V27" s="3"/>
      <c r="W27" s="156"/>
      <c r="X27" s="156"/>
      <c r="Y27" s="156"/>
      <c r="Z27" s="159"/>
      <c r="AA27" s="159"/>
      <c r="AB27" s="156"/>
      <c r="AC27" s="156"/>
      <c r="AD27" s="156"/>
      <c r="AG27" s="2"/>
    </row>
    <row r="28" spans="1:33" s="3" customFormat="1" ht="9" customHeight="1" thickBot="1">
      <c r="A28" s="63"/>
      <c r="B28" s="64"/>
      <c r="C28" s="64"/>
      <c r="D28" s="64"/>
      <c r="E28" s="64"/>
      <c r="F28" s="65"/>
      <c r="G28" s="65"/>
      <c r="H28" s="65"/>
      <c r="I28" s="65"/>
      <c r="J28" s="66"/>
      <c r="K28" s="63"/>
      <c r="L28" s="64"/>
      <c r="M28" s="64"/>
      <c r="N28" s="64"/>
      <c r="O28" s="64"/>
      <c r="P28" s="64"/>
      <c r="Q28" s="65"/>
      <c r="R28" s="65"/>
      <c r="S28" s="65"/>
      <c r="T28" s="65"/>
      <c r="U28" s="66"/>
      <c r="W28" s="156"/>
      <c r="X28" s="156"/>
      <c r="Y28" s="156"/>
      <c r="Z28" s="159"/>
      <c r="AA28" s="159"/>
      <c r="AB28" s="156"/>
      <c r="AC28" s="156"/>
      <c r="AD28" s="156"/>
      <c r="AF28" s="203"/>
      <c r="AG28" s="160"/>
    </row>
    <row r="29" spans="1:33" ht="10.5" customHeight="1">
      <c r="A29" s="51"/>
      <c r="B29" s="69"/>
      <c r="C29" s="69"/>
      <c r="D29" s="69"/>
      <c r="E29" s="69"/>
      <c r="F29" s="69"/>
      <c r="G29" s="69"/>
      <c r="H29" s="69"/>
      <c r="I29" s="69"/>
      <c r="J29" s="87"/>
      <c r="K29" s="51"/>
      <c r="L29" s="69"/>
      <c r="M29" s="69"/>
      <c r="N29" s="69"/>
      <c r="O29" s="69"/>
      <c r="P29" s="69"/>
      <c r="Q29" s="69"/>
      <c r="R29" s="69"/>
      <c r="S29" s="69"/>
      <c r="T29" s="69"/>
      <c r="U29" s="87"/>
      <c r="V29" s="3"/>
      <c r="W29" s="156"/>
      <c r="X29" s="156"/>
      <c r="Y29" s="156"/>
      <c r="Z29" s="159"/>
      <c r="AA29" s="159"/>
      <c r="AB29" s="156"/>
      <c r="AC29" s="156"/>
      <c r="AD29" s="156"/>
      <c r="AG29" s="2"/>
    </row>
    <row r="30" spans="1:33" ht="22.5" customHeight="1">
      <c r="A30" s="58" t="s">
        <v>34</v>
      </c>
      <c r="B30" s="327">
        <f>IF(ISBLANK(GAST_2),"",GAST_2)</f>
      </c>
      <c r="C30" s="327"/>
      <c r="D30" s="327"/>
      <c r="E30" s="327"/>
      <c r="F30" s="327"/>
      <c r="G30" s="327"/>
      <c r="H30" s="327"/>
      <c r="I30" s="327"/>
      <c r="J30" s="345"/>
      <c r="K30" s="58" t="s">
        <v>34</v>
      </c>
      <c r="L30" s="327">
        <f>IF(ISBLANK(GAST_3),"",GAST_3)</f>
      </c>
      <c r="M30" s="327"/>
      <c r="N30" s="327"/>
      <c r="O30" s="327"/>
      <c r="P30" s="327"/>
      <c r="Q30" s="327"/>
      <c r="R30" s="327"/>
      <c r="S30" s="327"/>
      <c r="T30" s="327"/>
      <c r="U30" s="345"/>
      <c r="V30" s="3"/>
      <c r="W30" s="156"/>
      <c r="X30" s="156"/>
      <c r="Y30" s="156"/>
      <c r="Z30" s="159"/>
      <c r="AA30" s="159"/>
      <c r="AB30" s="156"/>
      <c r="AC30" s="156"/>
      <c r="AD30" s="156"/>
      <c r="AG30" s="2"/>
    </row>
    <row r="31" spans="1:33" ht="4.5" customHeight="1">
      <c r="A31" s="60"/>
      <c r="B31" s="43"/>
      <c r="C31" s="43"/>
      <c r="D31" s="43"/>
      <c r="E31" s="43"/>
      <c r="F31" s="43"/>
      <c r="G31" s="43"/>
      <c r="H31" s="43"/>
      <c r="I31" s="43"/>
      <c r="J31" s="61"/>
      <c r="K31" s="60"/>
      <c r="L31" s="43"/>
      <c r="M31" s="43"/>
      <c r="N31" s="43"/>
      <c r="O31" s="43"/>
      <c r="P31" s="43"/>
      <c r="Q31" s="43"/>
      <c r="R31" s="43"/>
      <c r="S31" s="43"/>
      <c r="T31" s="43"/>
      <c r="U31" s="61"/>
      <c r="V31" s="3"/>
      <c r="W31" s="156"/>
      <c r="X31" s="156"/>
      <c r="Y31" s="156"/>
      <c r="Z31" s="156"/>
      <c r="AA31" s="156"/>
      <c r="AB31" s="156"/>
      <c r="AC31" s="156"/>
      <c r="AD31" s="156"/>
      <c r="AE31" s="156"/>
      <c r="AG31" s="2"/>
    </row>
    <row r="32" spans="1:33" s="3" customFormat="1" ht="12" customHeight="1">
      <c r="A32" s="88" t="s">
        <v>14</v>
      </c>
      <c r="B32" s="80" t="s">
        <v>13</v>
      </c>
      <c r="C32" s="80"/>
      <c r="D32" s="80"/>
      <c r="E32" s="80"/>
      <c r="F32" s="81"/>
      <c r="G32" s="86" t="s">
        <v>50</v>
      </c>
      <c r="H32" s="161" t="s">
        <v>54</v>
      </c>
      <c r="I32" s="161" t="s">
        <v>81</v>
      </c>
      <c r="J32" s="152" t="s">
        <v>12</v>
      </c>
      <c r="K32" s="88" t="s">
        <v>14</v>
      </c>
      <c r="L32" s="80" t="s">
        <v>13</v>
      </c>
      <c r="M32" s="80"/>
      <c r="N32" s="80"/>
      <c r="O32" s="80"/>
      <c r="P32" s="80"/>
      <c r="Q32" s="81"/>
      <c r="R32" s="86" t="s">
        <v>50</v>
      </c>
      <c r="S32" s="161" t="s">
        <v>54</v>
      </c>
      <c r="T32" s="161" t="s">
        <v>81</v>
      </c>
      <c r="U32" s="152" t="s">
        <v>12</v>
      </c>
      <c r="W32" s="156" t="s">
        <v>61</v>
      </c>
      <c r="X32" s="156" t="s">
        <v>52</v>
      </c>
      <c r="Y32" s="156" t="s">
        <v>51</v>
      </c>
      <c r="Z32" s="156" t="s">
        <v>57</v>
      </c>
      <c r="AA32" s="156" t="s">
        <v>57</v>
      </c>
      <c r="AB32" s="156" t="s">
        <v>51</v>
      </c>
      <c r="AC32" s="156" t="s">
        <v>52</v>
      </c>
      <c r="AD32" s="156" t="s">
        <v>61</v>
      </c>
      <c r="AE32" s="156"/>
      <c r="AF32" s="202"/>
      <c r="AG32" s="160"/>
    </row>
    <row r="33" spans="1:33" s="3" customFormat="1" ht="22.5" customHeight="1">
      <c r="A33" s="262">
        <f aca="true" ca="1" t="shared" si="22" ref="A33:A38">IF(ISBLANK(INDIRECT(ADDRESS($W33,1,,,"SpB m Gassen"))),"",INDIRECT(ADDRESS($W33,1,,,"SpB m Gassen")))</f>
      </c>
      <c r="B33" s="315">
        <f aca="true" ca="1" t="shared" si="23" ref="B33:B38">IF(ISBLANK(INDIRECT(ADDRESS($W33,2,,,"SpB m Gassen"))),"",INDIRECT(ADDRESS($W33,2,,,"SpB m Gassen")))</f>
      </c>
      <c r="C33" s="316">
        <f aca="true" ca="1" t="shared" si="24" ref="C33:F38">IF(ISBLANK(INDIRECT(ADDRESS($W33,1,,,"SpB m Gassen"))),"",INDIRECT(ADDRESS($W33,1,,,"SpB m Gassen")))</f>
      </c>
      <c r="D33" s="316">
        <f ca="1" t="shared" si="24"/>
      </c>
      <c r="E33" s="316">
        <f ca="1" t="shared" si="24"/>
      </c>
      <c r="F33" s="317">
        <f ca="1" t="shared" si="24"/>
      </c>
      <c r="G33" s="175">
        <f aca="true" ca="1" t="shared" si="25" ref="G33:G38">IF(J33&gt;0,INDIRECT(ADDRESS(ROW(),24)),"")</f>
      </c>
      <c r="H33" s="272">
        <f aca="true" ca="1" t="shared" si="26" ref="H33:H38">IF(ISBLANK(INDIRECT(ADDRESS($W33,19,,,"SpB m Gassen"))),"",INDIRECT(ADDRESS($W33,19,,,"SpB m Gassen")))</f>
      </c>
      <c r="I33" s="272">
        <f aca="true" ca="1" t="shared" si="27" ref="I33:I38">IF(ISBLANK(INDIRECT(ADDRESS($W33,20,,,"SpB m Gassen"))),"",INDIRECT(ADDRESS($W33,20,,,"SpB m Gassen")))</f>
      </c>
      <c r="J33" s="273">
        <f aca="true" ca="1" t="shared" si="28" ref="J33:J38">IF(ISBLANK(INDIRECT(ADDRESS($W33,21,,,"SpB m Gassen"))),"",INDIRECT(ADDRESS($W33,21,,,"SpB m Gassen")))</f>
      </c>
      <c r="K33" s="262">
        <f aca="true" ca="1" t="shared" si="29" ref="K33:K38">IF(ISBLANK(INDIRECT(ADDRESS($AD33,1,,,"SpB m Gassen"))),"",INDIRECT(ADDRESS($AD33,1,,,"SpB m Gassen")))</f>
      </c>
      <c r="L33" s="315">
        <f aca="true" ca="1" t="shared" si="30" ref="L33:L38">IF(ISBLANK(INDIRECT(ADDRESS($AD33,2,,,"SpB m Gassen"))),"",INDIRECT(ADDRESS($AD33,2,,,"SpB m Gassen")))</f>
      </c>
      <c r="M33" s="316">
        <f aca="true" ca="1" t="shared" si="31" ref="M33:M38">IF(ISBLANK(INDIRECT(ADDRESS($AD33,1,,,"SpB m Gassen"))),"",INDIRECT(ADDRESS($AD33,1,,,"SpB m Gassen")))</f>
      </c>
      <c r="N33" s="316"/>
      <c r="O33" s="316">
        <f aca="true" ca="1" t="shared" si="32" ref="O33:Q38">IF(ISBLANK(INDIRECT(ADDRESS($AD33,1,,,"SpB m Gassen"))),"",INDIRECT(ADDRESS($AD33,1,,,"SpB m Gassen")))</f>
      </c>
      <c r="P33" s="316">
        <f ca="1" t="shared" si="32"/>
      </c>
      <c r="Q33" s="317">
        <f ca="1" t="shared" si="32"/>
      </c>
      <c r="R33" s="175">
        <f aca="true" ca="1" t="shared" si="33" ref="R33:R38">IF(U33&gt;0,INDIRECT(ADDRESS(ROW(),29)),"")</f>
      </c>
      <c r="S33" s="272">
        <f aca="true" ca="1" t="shared" si="34" ref="S33:S38">IF(ISBLANK(INDIRECT(ADDRESS($AD33,19,,,"SpB m Gassen"))),"",INDIRECT(ADDRESS($AD33,19,,,"SpB m Gassen")))</f>
      </c>
      <c r="T33" s="272">
        <f aca="true" ca="1" t="shared" si="35" ref="T33:T38">IF(ISBLANK(INDIRECT(ADDRESS($AD33,20,,,"SpB m Gassen"))),"",INDIRECT(ADDRESS($AD33,20,,,"SpB m Gassen")))</f>
      </c>
      <c r="U33" s="273">
        <f aca="true" ca="1" t="shared" si="36" ref="U33:U38">IF(ISBLANK(INDIRECT(ADDRESS($AD33,21,,,"SpB m Gassen"))),"",INDIRECT(ADDRESS($AD33,21,,,"SpB m Gassen")))</f>
      </c>
      <c r="W33" s="156">
        <f>AD18+13</f>
        <v>45</v>
      </c>
      <c r="X33" s="156">
        <f aca="true" t="shared" si="37" ref="X33:X38">IF(ISNUMBER(Z33),25-RANK($Z33,$Z$18:$AA$38,0),"")</f>
      </c>
      <c r="Y33" s="156" t="str">
        <f aca="true" t="shared" si="38" ref="Y33:Y38">ADDRESS(ROW(),10)</f>
        <v>$J$33</v>
      </c>
      <c r="Z33" s="204">
        <f ca="1" t="shared" si="39" ref="Z33:Z38">INDIRECT(Y33)</f>
      </c>
      <c r="AA33" s="204">
        <f ca="1" t="shared" si="40" ref="AA33:AA38">INDIRECT(AB33)</f>
      </c>
      <c r="AB33" s="156" t="str">
        <f aca="true" t="shared" si="41" ref="AB33:AB38">ADDRESS(ROW(),21)</f>
        <v>$U$33</v>
      </c>
      <c r="AC33" s="156">
        <f aca="true" t="shared" si="42" ref="AC33:AC38">IF(ISNUMBER(AA33),25-RANK($AA33,$Z$18:$AA$38,0),"")</f>
      </c>
      <c r="AD33" s="156">
        <f aca="true" t="shared" si="43" ref="AD33:AD38">W33+13</f>
        <v>58</v>
      </c>
      <c r="AE33" s="156"/>
      <c r="AF33" s="202"/>
      <c r="AG33" s="160"/>
    </row>
    <row r="34" spans="1:33" s="3" customFormat="1" ht="22.5" customHeight="1">
      <c r="A34" s="262">
        <f ca="1" t="shared" si="22"/>
      </c>
      <c r="B34" s="315">
        <f ca="1" t="shared" si="23"/>
      </c>
      <c r="C34" s="316">
        <f ca="1" t="shared" si="24"/>
      </c>
      <c r="D34" s="316">
        <f ca="1" t="shared" si="24"/>
      </c>
      <c r="E34" s="316">
        <f ca="1" t="shared" si="24"/>
      </c>
      <c r="F34" s="317">
        <f ca="1" t="shared" si="24"/>
      </c>
      <c r="G34" s="175">
        <f ca="1" t="shared" si="25"/>
      </c>
      <c r="H34" s="272">
        <f ca="1" t="shared" si="26"/>
      </c>
      <c r="I34" s="272">
        <f ca="1" t="shared" si="27"/>
      </c>
      <c r="J34" s="273">
        <f ca="1" t="shared" si="28"/>
      </c>
      <c r="K34" s="262">
        <f ca="1" t="shared" si="29"/>
      </c>
      <c r="L34" s="315">
        <f ca="1" t="shared" si="30"/>
      </c>
      <c r="M34" s="316">
        <f ca="1" t="shared" si="31"/>
      </c>
      <c r="N34" s="316"/>
      <c r="O34" s="316">
        <f ca="1" t="shared" si="32"/>
      </c>
      <c r="P34" s="316">
        <f ca="1" t="shared" si="32"/>
      </c>
      <c r="Q34" s="317">
        <f ca="1" t="shared" si="32"/>
      </c>
      <c r="R34" s="175">
        <f ca="1" t="shared" si="33"/>
      </c>
      <c r="S34" s="272">
        <f ca="1" t="shared" si="34"/>
      </c>
      <c r="T34" s="272">
        <f ca="1" t="shared" si="35"/>
      </c>
      <c r="U34" s="273">
        <f ca="1" t="shared" si="36"/>
      </c>
      <c r="W34" s="156">
        <f>W33+1</f>
        <v>46</v>
      </c>
      <c r="X34" s="156">
        <f t="shared" si="37"/>
      </c>
      <c r="Y34" s="156" t="str">
        <f t="shared" si="38"/>
        <v>$J$34</v>
      </c>
      <c r="Z34" s="204">
        <f ca="1" t="shared" si="39"/>
      </c>
      <c r="AA34" s="204">
        <f ca="1" t="shared" si="40"/>
      </c>
      <c r="AB34" s="156" t="str">
        <f t="shared" si="41"/>
        <v>$U$34</v>
      </c>
      <c r="AC34" s="156">
        <f t="shared" si="42"/>
      </c>
      <c r="AD34" s="156">
        <f t="shared" si="43"/>
        <v>59</v>
      </c>
      <c r="AE34" s="156"/>
      <c r="AF34" s="202"/>
      <c r="AG34" s="160"/>
    </row>
    <row r="35" spans="1:33" s="3" customFormat="1" ht="22.5" customHeight="1">
      <c r="A35" s="262">
        <f ca="1" t="shared" si="22"/>
      </c>
      <c r="B35" s="315">
        <f ca="1" t="shared" si="23"/>
      </c>
      <c r="C35" s="316">
        <f ca="1" t="shared" si="24"/>
      </c>
      <c r="D35" s="316">
        <f ca="1" t="shared" si="24"/>
      </c>
      <c r="E35" s="316">
        <f ca="1" t="shared" si="24"/>
      </c>
      <c r="F35" s="317">
        <f ca="1" t="shared" si="24"/>
      </c>
      <c r="G35" s="175">
        <f ca="1" t="shared" si="25"/>
      </c>
      <c r="H35" s="272">
        <f ca="1" t="shared" si="26"/>
      </c>
      <c r="I35" s="272">
        <f ca="1" t="shared" si="27"/>
      </c>
      <c r="J35" s="273">
        <f ca="1" t="shared" si="28"/>
      </c>
      <c r="K35" s="262">
        <f ca="1" t="shared" si="29"/>
      </c>
      <c r="L35" s="315">
        <f ca="1" t="shared" si="30"/>
      </c>
      <c r="M35" s="316">
        <f ca="1" t="shared" si="31"/>
      </c>
      <c r="N35" s="316"/>
      <c r="O35" s="316">
        <f ca="1" t="shared" si="32"/>
      </c>
      <c r="P35" s="316">
        <f ca="1" t="shared" si="32"/>
      </c>
      <c r="Q35" s="317">
        <f ca="1" t="shared" si="32"/>
      </c>
      <c r="R35" s="175">
        <f ca="1" t="shared" si="33"/>
      </c>
      <c r="S35" s="272">
        <f ca="1" t="shared" si="34"/>
      </c>
      <c r="T35" s="272">
        <f ca="1" t="shared" si="35"/>
      </c>
      <c r="U35" s="273">
        <f ca="1" t="shared" si="36"/>
      </c>
      <c r="W35" s="156">
        <f>W34+1</f>
        <v>47</v>
      </c>
      <c r="X35" s="156">
        <f t="shared" si="37"/>
      </c>
      <c r="Y35" s="156" t="str">
        <f t="shared" si="38"/>
        <v>$J$35</v>
      </c>
      <c r="Z35" s="204">
        <f ca="1" t="shared" si="39"/>
      </c>
      <c r="AA35" s="204">
        <f ca="1" t="shared" si="40"/>
      </c>
      <c r="AB35" s="156" t="str">
        <f t="shared" si="41"/>
        <v>$U$35</v>
      </c>
      <c r="AC35" s="156">
        <f t="shared" si="42"/>
      </c>
      <c r="AD35" s="156">
        <f t="shared" si="43"/>
        <v>60</v>
      </c>
      <c r="AE35" s="156"/>
      <c r="AF35" s="202"/>
      <c r="AG35" s="160"/>
    </row>
    <row r="36" spans="1:33" s="3" customFormat="1" ht="22.5" customHeight="1">
      <c r="A36" s="262">
        <f ca="1" t="shared" si="22"/>
      </c>
      <c r="B36" s="315">
        <f ca="1" t="shared" si="23"/>
      </c>
      <c r="C36" s="316">
        <f ca="1" t="shared" si="24"/>
      </c>
      <c r="D36" s="316">
        <f ca="1" t="shared" si="24"/>
      </c>
      <c r="E36" s="316">
        <f ca="1" t="shared" si="24"/>
      </c>
      <c r="F36" s="317">
        <f ca="1" t="shared" si="24"/>
      </c>
      <c r="G36" s="175">
        <f ca="1" t="shared" si="25"/>
      </c>
      <c r="H36" s="272">
        <f ca="1" t="shared" si="26"/>
      </c>
      <c r="I36" s="272">
        <f ca="1" t="shared" si="27"/>
      </c>
      <c r="J36" s="273">
        <f ca="1" t="shared" si="28"/>
      </c>
      <c r="K36" s="262">
        <f ca="1" t="shared" si="29"/>
      </c>
      <c r="L36" s="315">
        <f ca="1" t="shared" si="30"/>
      </c>
      <c r="M36" s="316">
        <f ca="1" t="shared" si="31"/>
      </c>
      <c r="N36" s="316"/>
      <c r="O36" s="316">
        <f ca="1" t="shared" si="32"/>
      </c>
      <c r="P36" s="316">
        <f ca="1" t="shared" si="32"/>
      </c>
      <c r="Q36" s="317">
        <f ca="1" t="shared" si="32"/>
      </c>
      <c r="R36" s="175">
        <f ca="1" t="shared" si="33"/>
      </c>
      <c r="S36" s="272">
        <f ca="1" t="shared" si="34"/>
      </c>
      <c r="T36" s="272">
        <f ca="1" t="shared" si="35"/>
      </c>
      <c r="U36" s="273">
        <f ca="1" t="shared" si="36"/>
      </c>
      <c r="W36" s="156">
        <f>W35+1</f>
        <v>48</v>
      </c>
      <c r="X36" s="156">
        <f t="shared" si="37"/>
      </c>
      <c r="Y36" s="156" t="str">
        <f t="shared" si="38"/>
        <v>$J$36</v>
      </c>
      <c r="Z36" s="204">
        <f ca="1" t="shared" si="39"/>
      </c>
      <c r="AA36" s="204">
        <f ca="1" t="shared" si="40"/>
      </c>
      <c r="AB36" s="156" t="str">
        <f t="shared" si="41"/>
        <v>$U$36</v>
      </c>
      <c r="AC36" s="156">
        <f t="shared" si="42"/>
      </c>
      <c r="AD36" s="156">
        <f t="shared" si="43"/>
        <v>61</v>
      </c>
      <c r="AE36" s="156"/>
      <c r="AF36" s="205"/>
      <c r="AG36" s="160"/>
    </row>
    <row r="37" spans="1:33" s="3" customFormat="1" ht="22.5" customHeight="1">
      <c r="A37" s="262">
        <f ca="1" t="shared" si="22"/>
      </c>
      <c r="B37" s="315">
        <f ca="1" t="shared" si="23"/>
      </c>
      <c r="C37" s="316">
        <f ca="1" t="shared" si="24"/>
      </c>
      <c r="D37" s="316">
        <f ca="1" t="shared" si="24"/>
      </c>
      <c r="E37" s="316">
        <f ca="1" t="shared" si="24"/>
      </c>
      <c r="F37" s="317">
        <f ca="1" t="shared" si="24"/>
      </c>
      <c r="G37" s="175">
        <f ca="1" t="shared" si="25"/>
      </c>
      <c r="H37" s="272">
        <f ca="1" t="shared" si="26"/>
      </c>
      <c r="I37" s="272">
        <f ca="1" t="shared" si="27"/>
      </c>
      <c r="J37" s="273">
        <f ca="1" t="shared" si="28"/>
      </c>
      <c r="K37" s="262">
        <f ca="1" t="shared" si="29"/>
      </c>
      <c r="L37" s="315">
        <f ca="1" t="shared" si="30"/>
      </c>
      <c r="M37" s="316">
        <f ca="1" t="shared" si="31"/>
      </c>
      <c r="N37" s="316"/>
      <c r="O37" s="316">
        <f ca="1" t="shared" si="32"/>
      </c>
      <c r="P37" s="316">
        <f ca="1" t="shared" si="32"/>
      </c>
      <c r="Q37" s="317">
        <f ca="1" t="shared" si="32"/>
      </c>
      <c r="R37" s="175">
        <f ca="1" t="shared" si="33"/>
      </c>
      <c r="S37" s="272">
        <f ca="1" t="shared" si="34"/>
      </c>
      <c r="T37" s="272">
        <f ca="1" t="shared" si="35"/>
      </c>
      <c r="U37" s="273">
        <f ca="1" t="shared" si="36"/>
      </c>
      <c r="W37" s="156">
        <f>W36+1</f>
        <v>49</v>
      </c>
      <c r="X37" s="156">
        <f t="shared" si="37"/>
      </c>
      <c r="Y37" s="156" t="str">
        <f t="shared" si="38"/>
        <v>$J$37</v>
      </c>
      <c r="Z37" s="204">
        <f ca="1" t="shared" si="39"/>
      </c>
      <c r="AA37" s="204">
        <f ca="1" t="shared" si="40"/>
      </c>
      <c r="AB37" s="156" t="str">
        <f t="shared" si="41"/>
        <v>$U$37</v>
      </c>
      <c r="AC37" s="156">
        <f t="shared" si="42"/>
      </c>
      <c r="AD37" s="156">
        <f t="shared" si="43"/>
        <v>62</v>
      </c>
      <c r="AE37" s="156"/>
      <c r="AF37" s="204"/>
      <c r="AG37" s="160"/>
    </row>
    <row r="38" spans="1:33" s="3" customFormat="1" ht="22.5" customHeight="1">
      <c r="A38" s="263">
        <f ca="1" t="shared" si="22"/>
      </c>
      <c r="B38" s="346">
        <f ca="1" t="shared" si="23"/>
      </c>
      <c r="C38" s="347">
        <f ca="1" t="shared" si="24"/>
      </c>
      <c r="D38" s="347">
        <f ca="1" t="shared" si="24"/>
      </c>
      <c r="E38" s="347">
        <f ca="1" t="shared" si="24"/>
      </c>
      <c r="F38" s="348">
        <f ca="1" t="shared" si="24"/>
      </c>
      <c r="G38" s="187">
        <f ca="1" t="shared" si="25"/>
      </c>
      <c r="H38" s="274">
        <f ca="1" t="shared" si="26"/>
      </c>
      <c r="I38" s="274">
        <f ca="1" t="shared" si="27"/>
      </c>
      <c r="J38" s="275">
        <f ca="1" t="shared" si="28"/>
      </c>
      <c r="K38" s="263">
        <f ca="1" t="shared" si="29"/>
      </c>
      <c r="L38" s="346">
        <f ca="1" t="shared" si="30"/>
      </c>
      <c r="M38" s="347">
        <f ca="1" t="shared" si="31"/>
      </c>
      <c r="N38" s="347"/>
      <c r="O38" s="347">
        <f ca="1" t="shared" si="32"/>
      </c>
      <c r="P38" s="347">
        <f ca="1" t="shared" si="32"/>
      </c>
      <c r="Q38" s="348">
        <f ca="1" t="shared" si="32"/>
      </c>
      <c r="R38" s="187">
        <f ca="1" t="shared" si="33"/>
      </c>
      <c r="S38" s="274">
        <f ca="1" t="shared" si="34"/>
      </c>
      <c r="T38" s="274">
        <f ca="1" t="shared" si="35"/>
      </c>
      <c r="U38" s="275">
        <f ca="1" t="shared" si="36"/>
      </c>
      <c r="W38" s="156">
        <f>W37+1</f>
        <v>50</v>
      </c>
      <c r="X38" s="156">
        <f t="shared" si="37"/>
      </c>
      <c r="Y38" s="156" t="str">
        <f t="shared" si="38"/>
        <v>$J$38</v>
      </c>
      <c r="Z38" s="204">
        <f ca="1" t="shared" si="39"/>
      </c>
      <c r="AA38" s="204">
        <f ca="1" t="shared" si="40"/>
      </c>
      <c r="AB38" s="156" t="str">
        <f t="shared" si="41"/>
        <v>$U$38</v>
      </c>
      <c r="AC38" s="156">
        <f t="shared" si="42"/>
      </c>
      <c r="AD38" s="156">
        <f t="shared" si="43"/>
        <v>63</v>
      </c>
      <c r="AE38" s="156"/>
      <c r="AF38" s="204"/>
      <c r="AG38" s="160"/>
    </row>
    <row r="39" spans="1:33" s="3" customFormat="1" ht="22.5" customHeight="1">
      <c r="A39" s="89"/>
      <c r="B39" s="82" t="s">
        <v>10</v>
      </c>
      <c r="C39" s="50">
        <f>IF(ISERROR(AF39),"",IF(AF39&gt;0,RANK(AF39,$AF$24:$AF$40,TRUE),0))</f>
        <v>0</v>
      </c>
      <c r="D39" s="83"/>
      <c r="E39" s="84"/>
      <c r="F39" s="85"/>
      <c r="G39" s="185">
        <f>IF(COUNT(G33:G38)&gt;0,SUM(G33:G38),"")</f>
      </c>
      <c r="H39" s="191">
        <f>IF(COUNT(H33:H38)&gt;0,SUM(H33:H38),"")</f>
      </c>
      <c r="I39" s="191">
        <f>IF(COUNT(I33:I38)&gt;0,SUM(I33:I38),"")</f>
      </c>
      <c r="J39" s="186">
        <f>IF(COUNT(J33:J38)&gt;0,ROUNDDOWN(SUM(J33:J38),0),"")</f>
      </c>
      <c r="K39" s="89"/>
      <c r="L39" s="82" t="s">
        <v>10</v>
      </c>
      <c r="M39" s="50">
        <f>IF(ISERROR(AF40),"",IF(AF40&gt;0,RANK(AF40,$AF$24:$AF$40,TRUE),0))</f>
        <v>0</v>
      </c>
      <c r="N39" s="84"/>
      <c r="O39" s="84"/>
      <c r="P39" s="83"/>
      <c r="Q39" s="85"/>
      <c r="R39" s="185">
        <f>IF(COUNT(R33:R38)&gt;0,SUM(R33:R38),"")</f>
      </c>
      <c r="S39" s="191">
        <f>IF(COUNT(S33:S38)&gt;0,SUM(S33:S38),"")</f>
      </c>
      <c r="T39" s="191">
        <f>IF(COUNT(T33:T38)&gt;0,SUM(T33:T38),"")</f>
      </c>
      <c r="U39" s="186">
        <f>IF(COUNT(U33:U38)&gt;0,ROUNDDOWN(SUM(U33:U38),0),"")</f>
      </c>
      <c r="W39" s="156"/>
      <c r="X39" s="156"/>
      <c r="Y39" s="156"/>
      <c r="Z39" s="204"/>
      <c r="AA39" s="204"/>
      <c r="AB39" s="156"/>
      <c r="AC39" s="156" t="str">
        <f>ADDRESS(39,8)</f>
        <v>$H$39</v>
      </c>
      <c r="AD39" s="156" t="str">
        <f>ADDRESS(39,9)</f>
        <v>$I$39</v>
      </c>
      <c r="AE39" s="156" t="str">
        <f>ADDRESS(39,10)</f>
        <v>$J$39</v>
      </c>
      <c r="AF39" s="202">
        <f ca="1">IF(ISNUMBER(INDIRECT(AE39)),INDIRECT(AE39)+(INDIRECT(AC39)/10000)+IF(ISNUMBER(INDIRECT(AD39)),INDIRECT(AD39)/10000000,0),0)</f>
        <v>0</v>
      </c>
      <c r="AG39" s="160">
        <f>IF(ISNUMBER(AF39),5-RANK($AF39,$AF$24:$AF$40,0),"")</f>
        <v>4</v>
      </c>
    </row>
    <row r="40" spans="1:33" s="3" customFormat="1" ht="9" customHeight="1">
      <c r="A40" s="56"/>
      <c r="B40" s="10"/>
      <c r="C40" s="10"/>
      <c r="D40" s="10"/>
      <c r="E40" s="17"/>
      <c r="F40" s="17"/>
      <c r="G40" s="17"/>
      <c r="H40" s="17"/>
      <c r="I40" s="17"/>
      <c r="J40" s="62"/>
      <c r="K40" s="56"/>
      <c r="L40" s="10"/>
      <c r="M40" s="10"/>
      <c r="N40" s="17"/>
      <c r="O40" s="17"/>
      <c r="P40" s="10"/>
      <c r="Q40" s="17"/>
      <c r="R40" s="17"/>
      <c r="S40" s="17"/>
      <c r="T40" s="17"/>
      <c r="U40" s="62"/>
      <c r="W40" s="156"/>
      <c r="X40" s="156"/>
      <c r="Y40" s="156"/>
      <c r="Z40" s="159"/>
      <c r="AA40" s="159">
        <f ca="1">INDIRECT(AD40)</f>
      </c>
      <c r="AB40" s="156"/>
      <c r="AC40" s="156" t="str">
        <f>ADDRESS(39,19)</f>
        <v>$S$39</v>
      </c>
      <c r="AD40" s="156" t="str">
        <f>ADDRESS(39,20)</f>
        <v>$T$39</v>
      </c>
      <c r="AE40" s="156" t="str">
        <f>ADDRESS(39,21)</f>
        <v>$U$39</v>
      </c>
      <c r="AF40" s="202">
        <f ca="1">IF(ISNUMBER(INDIRECT(AE40)),INDIRECT(AE40)+(INDIRECT(AC40)/10000)+IF(ISNUMBER(INDIRECT(AD40)),INDIRECT(AD40)/10000000,0),0)</f>
        <v>0</v>
      </c>
      <c r="AG40" s="160">
        <f>IF(ISNUMBER(AF40),5-RANK($AF40,$AF$24:$AF$40,0),"")</f>
        <v>4</v>
      </c>
    </row>
    <row r="41" spans="1:33" ht="22.5" customHeight="1">
      <c r="A41" s="353"/>
      <c r="B41" s="354"/>
      <c r="C41" s="354"/>
      <c r="D41" s="354"/>
      <c r="E41" s="354"/>
      <c r="F41" s="354"/>
      <c r="G41" s="15"/>
      <c r="H41" s="17"/>
      <c r="I41" s="17"/>
      <c r="J41" s="62"/>
      <c r="K41" s="353"/>
      <c r="L41" s="354"/>
      <c r="M41" s="354"/>
      <c r="N41" s="354"/>
      <c r="O41" s="354"/>
      <c r="P41" s="354"/>
      <c r="Q41" s="354"/>
      <c r="R41" s="15"/>
      <c r="S41" s="17"/>
      <c r="T41" s="17"/>
      <c r="U41" s="62"/>
      <c r="V41" s="3"/>
      <c r="W41" s="156"/>
      <c r="X41" s="156"/>
      <c r="Y41" s="156"/>
      <c r="Z41" s="159"/>
      <c r="AA41" s="159"/>
      <c r="AB41" s="156"/>
      <c r="AC41" s="156"/>
      <c r="AD41" s="156"/>
      <c r="AE41" s="156"/>
      <c r="AF41" s="204">
        <f>MODE(AF24:AF40)</f>
        <v>0</v>
      </c>
      <c r="AG41" s="2"/>
    </row>
    <row r="42" spans="1:33" ht="10.5" customHeight="1">
      <c r="A42" s="352" t="s">
        <v>35</v>
      </c>
      <c r="B42" s="333"/>
      <c r="C42" s="333"/>
      <c r="D42" s="333"/>
      <c r="E42" s="333"/>
      <c r="F42" s="333"/>
      <c r="G42" s="15"/>
      <c r="H42" s="9"/>
      <c r="I42" s="9"/>
      <c r="J42" s="90"/>
      <c r="K42" s="352" t="s">
        <v>35</v>
      </c>
      <c r="L42" s="333"/>
      <c r="M42" s="333"/>
      <c r="N42" s="333"/>
      <c r="O42" s="333"/>
      <c r="P42" s="333"/>
      <c r="Q42" s="333"/>
      <c r="R42" s="15"/>
      <c r="S42" s="9"/>
      <c r="T42" s="9"/>
      <c r="U42" s="90"/>
      <c r="V42" s="3"/>
      <c r="W42" s="156"/>
      <c r="X42" s="156"/>
      <c r="Y42" s="156"/>
      <c r="Z42" s="159"/>
      <c r="AA42" s="159"/>
      <c r="AB42" s="156"/>
      <c r="AC42" s="156"/>
      <c r="AD42" s="156"/>
      <c r="AG42" s="2"/>
    </row>
    <row r="43" spans="1:33" s="3" customFormat="1" ht="9" customHeight="1" thickBot="1">
      <c r="A43" s="63"/>
      <c r="B43" s="64"/>
      <c r="C43" s="64"/>
      <c r="D43" s="64"/>
      <c r="E43" s="64"/>
      <c r="F43" s="65"/>
      <c r="G43" s="65"/>
      <c r="H43" s="65"/>
      <c r="I43" s="65"/>
      <c r="J43" s="66"/>
      <c r="K43" s="63"/>
      <c r="L43" s="64"/>
      <c r="M43" s="64"/>
      <c r="N43" s="64"/>
      <c r="O43" s="64"/>
      <c r="P43" s="64"/>
      <c r="Q43" s="65"/>
      <c r="R43" s="65"/>
      <c r="S43" s="65"/>
      <c r="T43" s="65"/>
      <c r="U43" s="66"/>
      <c r="W43" s="156"/>
      <c r="X43" s="156"/>
      <c r="Y43" s="156"/>
      <c r="Z43" s="159"/>
      <c r="AA43" s="159"/>
      <c r="AB43" s="156"/>
      <c r="AC43" s="156"/>
      <c r="AD43" s="156"/>
      <c r="AE43" s="136"/>
      <c r="AF43" s="199"/>
      <c r="AG43" s="160"/>
    </row>
    <row r="44" spans="1:33" ht="22.5" customHeight="1">
      <c r="A44" s="13"/>
      <c r="B44" s="11"/>
      <c r="C44" s="11"/>
      <c r="D44" s="14"/>
      <c r="E44" s="11"/>
      <c r="F44" s="15"/>
      <c r="G44" s="15"/>
      <c r="H44" s="11"/>
      <c r="I44" s="11"/>
      <c r="J44" s="9"/>
      <c r="K44" s="15"/>
      <c r="L44" s="15"/>
      <c r="M44" s="15"/>
      <c r="N44" s="14"/>
      <c r="O44" s="14"/>
      <c r="P44" s="11"/>
      <c r="Q44" s="15"/>
      <c r="R44" s="15"/>
      <c r="S44" s="15"/>
      <c r="T44" s="15"/>
      <c r="U44" s="15"/>
      <c r="V44" s="3"/>
      <c r="W44" s="156"/>
      <c r="X44" s="156"/>
      <c r="Y44" s="156"/>
      <c r="Z44" s="159"/>
      <c r="AA44" s="159"/>
      <c r="AB44" s="156"/>
      <c r="AC44" s="156"/>
      <c r="AD44" s="156"/>
      <c r="AG44" s="2"/>
    </row>
    <row r="45" spans="1:33" ht="15.75" customHeight="1">
      <c r="A45" s="349" t="s">
        <v>89</v>
      </c>
      <c r="B45" s="350"/>
      <c r="C45" s="350"/>
      <c r="D45" s="350"/>
      <c r="E45" s="350"/>
      <c r="F45" s="350"/>
      <c r="G45" s="350"/>
      <c r="H45" s="350"/>
      <c r="I45" s="350"/>
      <c r="J45" s="350"/>
      <c r="K45" s="350"/>
      <c r="L45" s="350"/>
      <c r="M45" s="350"/>
      <c r="N45" s="350"/>
      <c r="O45" s="350"/>
      <c r="P45" s="350"/>
      <c r="Q45" s="350"/>
      <c r="R45" s="350"/>
      <c r="S45" s="350"/>
      <c r="T45" s="350"/>
      <c r="U45" s="351"/>
      <c r="Z45" s="204" t="e">
        <f>MODE(Z18:AA38)</f>
        <v>#N/A</v>
      </c>
      <c r="AA45" s="159" t="s">
        <v>60</v>
      </c>
      <c r="AB45" s="223" t="s">
        <v>12</v>
      </c>
      <c r="AG45" s="2"/>
    </row>
    <row r="46" spans="1:33" ht="22.5" customHeight="1">
      <c r="A46" s="146"/>
      <c r="B46" s="147"/>
      <c r="C46" s="147"/>
      <c r="D46" s="147"/>
      <c r="E46" s="147"/>
      <c r="F46" s="163" t="s">
        <v>36</v>
      </c>
      <c r="G46" s="206" t="s">
        <v>37</v>
      </c>
      <c r="H46" s="77" t="s">
        <v>38</v>
      </c>
      <c r="I46" s="77" t="s">
        <v>39</v>
      </c>
      <c r="J46" s="79" t="s">
        <v>40</v>
      </c>
      <c r="K46" s="163" t="s">
        <v>41</v>
      </c>
      <c r="L46" s="153"/>
      <c r="M46" s="355" t="s">
        <v>76</v>
      </c>
      <c r="N46" s="356"/>
      <c r="O46" s="360" t="s">
        <v>72</v>
      </c>
      <c r="P46" s="356"/>
      <c r="Q46" s="77" t="s">
        <v>73</v>
      </c>
      <c r="R46" s="166" t="s">
        <v>74</v>
      </c>
      <c r="S46" s="153" t="s">
        <v>75</v>
      </c>
      <c r="T46" s="163"/>
      <c r="U46" s="163" t="s">
        <v>49</v>
      </c>
      <c r="Z46" s="158" t="e">
        <f>($Z$45-ROUNDDOWN($Z$45,0))*10000</f>
        <v>#N/A</v>
      </c>
      <c r="AA46" s="159" t="s">
        <v>60</v>
      </c>
      <c r="AB46" s="223" t="s">
        <v>88</v>
      </c>
      <c r="AG46" s="2"/>
    </row>
    <row r="47" spans="1:28" ht="22.5" customHeight="1">
      <c r="A47" s="148">
        <f>IF(ISBLANK(GASTGEBER),"",GASTGEBER)</f>
      </c>
      <c r="B47" s="149"/>
      <c r="C47" s="149"/>
      <c r="D47" s="149"/>
      <c r="E47" s="149"/>
      <c r="F47" s="220">
        <v>2</v>
      </c>
      <c r="G47" s="209"/>
      <c r="H47" s="179"/>
      <c r="I47" s="179"/>
      <c r="J47" s="180"/>
      <c r="K47" s="164">
        <f>IF(SUM(F47:J47)&gt;0,SUM(F47:J47)+IF(ISNUMBER(S47),S47/1000,0),"")</f>
        <v>2</v>
      </c>
      <c r="L47" s="154"/>
      <c r="M47" s="357"/>
      <c r="N47" s="358"/>
      <c r="O47" s="359"/>
      <c r="P47" s="358"/>
      <c r="Q47" s="181"/>
      <c r="R47" s="224"/>
      <c r="S47" s="154">
        <f>IF(ISNUMBER(F47),SUM(M47:R47),"")</f>
        <v>0</v>
      </c>
      <c r="T47" s="210"/>
      <c r="U47" s="167">
        <f>IF(ISNUMBER(K47),RANK(K47,$K$47:$K$50,FALSE),"")</f>
        <v>3</v>
      </c>
      <c r="Z47" s="158" t="e">
        <f>($Z$45-ROUNDDOWN($Z$45,4))*10000000</f>
        <v>#N/A</v>
      </c>
      <c r="AA47" s="159" t="s">
        <v>60</v>
      </c>
      <c r="AB47" s="223" t="s">
        <v>81</v>
      </c>
    </row>
    <row r="48" spans="1:21" ht="22.5" customHeight="1">
      <c r="A48" s="148">
        <f>IF(ISBLANK(GAST_1),"",GAST_1)</f>
      </c>
      <c r="B48" s="149"/>
      <c r="C48" s="149"/>
      <c r="D48" s="149"/>
      <c r="E48" s="149"/>
      <c r="F48" s="221">
        <v>3</v>
      </c>
      <c r="G48" s="207"/>
      <c r="H48" s="181"/>
      <c r="I48" s="181"/>
      <c r="J48" s="180"/>
      <c r="K48" s="164">
        <f>IF(SUM(F48:J48)&gt;0,SUM(F48:J48)+IF(ISNUMBER(S48),S48/1000,0),"")</f>
        <v>3</v>
      </c>
      <c r="L48" s="154"/>
      <c r="M48" s="357"/>
      <c r="N48" s="358"/>
      <c r="O48" s="359"/>
      <c r="P48" s="358"/>
      <c r="Q48" s="181"/>
      <c r="R48" s="224"/>
      <c r="S48" s="154">
        <f>IF(ISNUMBER(F48),SUM(M48:R48),"")</f>
        <v>0</v>
      </c>
      <c r="T48" s="211"/>
      <c r="U48" s="167">
        <f>IF(ISNUMBER(K48),RANK(K48,$K$47:$K$50,FALSE),"")</f>
        <v>2</v>
      </c>
    </row>
    <row r="49" spans="1:21" ht="22.5" customHeight="1">
      <c r="A49" s="148">
        <f>IF(ISBLANK(GAST_2),"",GAST_2)</f>
      </c>
      <c r="B49" s="149"/>
      <c r="C49" s="149"/>
      <c r="D49" s="149"/>
      <c r="E49" s="149"/>
      <c r="F49" s="221">
        <v>4</v>
      </c>
      <c r="G49" s="207"/>
      <c r="H49" s="181"/>
      <c r="I49" s="181"/>
      <c r="J49" s="180"/>
      <c r="K49" s="164">
        <f>IF(SUM(F49:J49)&gt;0,SUM(F49:J49)+IF(ISNUMBER(S49),S49/1000,0),"")</f>
        <v>4</v>
      </c>
      <c r="L49" s="154"/>
      <c r="M49" s="357"/>
      <c r="N49" s="358"/>
      <c r="O49" s="359"/>
      <c r="P49" s="358"/>
      <c r="Q49" s="181"/>
      <c r="R49" s="224"/>
      <c r="S49" s="154">
        <f>IF(ISNUMBER(F49),SUM(M49:R49),"")</f>
        <v>0</v>
      </c>
      <c r="T49" s="211"/>
      <c r="U49" s="167">
        <f>IF(ISNUMBER(K49),RANK(K49,$K$47:$K$50,FALSE),"")</f>
        <v>1</v>
      </c>
    </row>
    <row r="50" spans="1:21" ht="22.5" customHeight="1">
      <c r="A50" s="144">
        <f>IF(ISBLANK(GAST_3),"",GAST_3)</f>
      </c>
      <c r="B50" s="145"/>
      <c r="C50" s="145"/>
      <c r="D50" s="145"/>
      <c r="E50" s="145"/>
      <c r="F50" s="222">
        <v>1</v>
      </c>
      <c r="G50" s="208"/>
      <c r="H50" s="182"/>
      <c r="I50" s="182"/>
      <c r="J50" s="183"/>
      <c r="K50" s="165">
        <f>IF(SUM(F50:J50)&gt;0,SUM(F50:J50)+IF(ISNUMBER(S50),S50/1000,0),"")</f>
        <v>1</v>
      </c>
      <c r="L50" s="155"/>
      <c r="M50" s="361"/>
      <c r="N50" s="344"/>
      <c r="O50" s="343"/>
      <c r="P50" s="344"/>
      <c r="Q50" s="182"/>
      <c r="R50" s="225"/>
      <c r="S50" s="155">
        <f>IF(ISNUMBER(F50),SUM(M50:R50),"")</f>
        <v>0</v>
      </c>
      <c r="T50" s="212"/>
      <c r="U50" s="168">
        <f>IF(ISNUMBER(K50),RANK(K50,$K$47:$K$50,FALSE),"")</f>
        <v>4</v>
      </c>
    </row>
    <row r="51" spans="1:32" s="3" customFormat="1" ht="22.5" customHeight="1">
      <c r="A51" s="278" t="s">
        <v>104</v>
      </c>
      <c r="B51" s="276"/>
      <c r="C51" s="276"/>
      <c r="D51" s="276"/>
      <c r="E51" s="276"/>
      <c r="F51" s="276"/>
      <c r="G51" s="276"/>
      <c r="H51" s="277"/>
      <c r="I51" s="277"/>
      <c r="J51" s="277"/>
      <c r="K51" s="276"/>
      <c r="L51" s="228"/>
      <c r="M51" s="227"/>
      <c r="N51" s="227"/>
      <c r="O51" s="227"/>
      <c r="P51" s="227"/>
      <c r="Q51" s="227"/>
      <c r="R51" s="227"/>
      <c r="S51" s="228"/>
      <c r="T51" s="228"/>
      <c r="U51" s="228"/>
      <c r="W51" s="156"/>
      <c r="X51" s="156"/>
      <c r="Y51" s="156"/>
      <c r="Z51" s="156"/>
      <c r="AA51" s="156"/>
      <c r="AB51" s="156"/>
      <c r="AC51" s="156"/>
      <c r="AD51" s="156"/>
      <c r="AE51" s="136"/>
      <c r="AF51" s="199"/>
    </row>
    <row r="52" spans="1:32" s="3" customFormat="1" ht="22.5" customHeight="1">
      <c r="A52" s="270" t="s">
        <v>9</v>
      </c>
      <c r="B52" s="271"/>
      <c r="C52" s="335"/>
      <c r="D52" s="335"/>
      <c r="E52" s="335"/>
      <c r="F52" s="335"/>
      <c r="G52" s="335"/>
      <c r="H52" s="335"/>
      <c r="I52" s="335"/>
      <c r="J52" s="335"/>
      <c r="K52" s="335"/>
      <c r="L52" s="335"/>
      <c r="M52" s="335"/>
      <c r="N52" s="335"/>
      <c r="O52" s="335"/>
      <c r="P52" s="335"/>
      <c r="Q52" s="335"/>
      <c r="R52" s="335"/>
      <c r="S52" s="335"/>
      <c r="T52" s="335"/>
      <c r="U52" s="336"/>
      <c r="W52" s="156"/>
      <c r="X52" s="156"/>
      <c r="Y52" s="156"/>
      <c r="Z52" s="156"/>
      <c r="AA52" s="156"/>
      <c r="AB52" s="156"/>
      <c r="AC52" s="156"/>
      <c r="AD52" s="156"/>
      <c r="AE52" s="156"/>
      <c r="AF52" s="204"/>
    </row>
    <row r="53" spans="1:32" s="3" customFormat="1" ht="22.5" customHeight="1">
      <c r="A53" s="340"/>
      <c r="B53" s="341"/>
      <c r="C53" s="341"/>
      <c r="D53" s="341"/>
      <c r="E53" s="341"/>
      <c r="F53" s="341"/>
      <c r="G53" s="341"/>
      <c r="H53" s="341"/>
      <c r="I53" s="341"/>
      <c r="J53" s="341"/>
      <c r="K53" s="341"/>
      <c r="L53" s="341"/>
      <c r="M53" s="341"/>
      <c r="N53" s="341"/>
      <c r="O53" s="341"/>
      <c r="P53" s="341"/>
      <c r="Q53" s="341"/>
      <c r="R53" s="341"/>
      <c r="S53" s="341"/>
      <c r="T53" s="341"/>
      <c r="U53" s="342"/>
      <c r="W53" s="156"/>
      <c r="X53" s="156"/>
      <c r="Y53" s="156"/>
      <c r="Z53" s="156"/>
      <c r="AA53" s="156"/>
      <c r="AB53" s="156"/>
      <c r="AC53" s="156"/>
      <c r="AD53" s="156"/>
      <c r="AE53" s="156"/>
      <c r="AF53" s="204"/>
    </row>
    <row r="54" spans="1:32" s="3" customFormat="1" ht="22.5" customHeight="1">
      <c r="A54" s="340"/>
      <c r="B54" s="341"/>
      <c r="C54" s="341"/>
      <c r="D54" s="341"/>
      <c r="E54" s="341"/>
      <c r="F54" s="341"/>
      <c r="G54" s="341"/>
      <c r="H54" s="341"/>
      <c r="I54" s="341"/>
      <c r="J54" s="341"/>
      <c r="K54" s="341"/>
      <c r="L54" s="341"/>
      <c r="M54" s="341"/>
      <c r="N54" s="341"/>
      <c r="O54" s="341"/>
      <c r="P54" s="341"/>
      <c r="Q54" s="341"/>
      <c r="R54" s="341"/>
      <c r="S54" s="341"/>
      <c r="T54" s="341"/>
      <c r="U54" s="342"/>
      <c r="W54" s="156"/>
      <c r="X54" s="156"/>
      <c r="Y54" s="156"/>
      <c r="Z54" s="156"/>
      <c r="AA54" s="156"/>
      <c r="AB54" s="156"/>
      <c r="AC54" s="156"/>
      <c r="AD54" s="156"/>
      <c r="AE54" s="156"/>
      <c r="AF54" s="204"/>
    </row>
    <row r="55" spans="1:32" s="3" customFormat="1" ht="22.5" customHeight="1">
      <c r="A55" s="340"/>
      <c r="B55" s="341"/>
      <c r="C55" s="341"/>
      <c r="D55" s="341"/>
      <c r="E55" s="341"/>
      <c r="F55" s="341"/>
      <c r="G55" s="341"/>
      <c r="H55" s="341"/>
      <c r="I55" s="341"/>
      <c r="J55" s="341"/>
      <c r="K55" s="341"/>
      <c r="L55" s="341"/>
      <c r="M55" s="341"/>
      <c r="N55" s="341"/>
      <c r="O55" s="341"/>
      <c r="P55" s="341"/>
      <c r="Q55" s="341"/>
      <c r="R55" s="341"/>
      <c r="S55" s="341"/>
      <c r="T55" s="341"/>
      <c r="U55" s="342"/>
      <c r="W55" s="156"/>
      <c r="X55" s="156"/>
      <c r="Y55" s="156"/>
      <c r="Z55" s="156"/>
      <c r="AA55" s="156"/>
      <c r="AB55" s="156"/>
      <c r="AC55" s="156"/>
      <c r="AD55" s="156"/>
      <c r="AE55" s="156"/>
      <c r="AF55" s="204"/>
    </row>
    <row r="56" spans="1:32" s="3" customFormat="1" ht="22.5" customHeight="1">
      <c r="A56" s="337"/>
      <c r="B56" s="338"/>
      <c r="C56" s="338"/>
      <c r="D56" s="338"/>
      <c r="E56" s="338"/>
      <c r="F56" s="338"/>
      <c r="G56" s="338"/>
      <c r="H56" s="338"/>
      <c r="I56" s="338"/>
      <c r="J56" s="338"/>
      <c r="K56" s="338"/>
      <c r="L56" s="338"/>
      <c r="M56" s="338"/>
      <c r="N56" s="338"/>
      <c r="O56" s="338"/>
      <c r="P56" s="338"/>
      <c r="Q56" s="338"/>
      <c r="R56" s="338"/>
      <c r="S56" s="338"/>
      <c r="T56" s="338"/>
      <c r="U56" s="339"/>
      <c r="W56" s="156"/>
      <c r="X56" s="156"/>
      <c r="Y56" s="156"/>
      <c r="Z56" s="156"/>
      <c r="AA56" s="156"/>
      <c r="AB56" s="156"/>
      <c r="AC56" s="156"/>
      <c r="AD56" s="156"/>
      <c r="AE56" s="156"/>
      <c r="AF56" s="204"/>
    </row>
    <row r="57" spans="1:32" s="3" customFormat="1" ht="10.5" customHeight="1">
      <c r="A57" s="41"/>
      <c r="B57" s="10"/>
      <c r="C57" s="10"/>
      <c r="D57" s="10"/>
      <c r="E57" s="10"/>
      <c r="F57" s="10"/>
      <c r="G57" s="10"/>
      <c r="H57" s="12"/>
      <c r="I57" s="12"/>
      <c r="J57" s="12"/>
      <c r="K57" s="6"/>
      <c r="L57" s="12"/>
      <c r="M57" s="10"/>
      <c r="N57" s="10"/>
      <c r="O57" s="10"/>
      <c r="P57" s="10"/>
      <c r="Q57" s="10"/>
      <c r="R57" s="10"/>
      <c r="S57" s="12"/>
      <c r="T57" s="12"/>
      <c r="U57" s="49"/>
      <c r="W57" s="156"/>
      <c r="X57" s="156"/>
      <c r="Y57" s="156"/>
      <c r="Z57" s="156"/>
      <c r="AA57" s="156"/>
      <c r="AB57" s="156"/>
      <c r="AC57" s="156"/>
      <c r="AD57" s="156"/>
      <c r="AE57" s="136"/>
      <c r="AF57" s="199"/>
    </row>
    <row r="58" spans="1:30" ht="22.5" customHeight="1">
      <c r="A58" s="176"/>
      <c r="B58" s="334" t="s">
        <v>98</v>
      </c>
      <c r="C58" s="334"/>
      <c r="D58" s="334"/>
      <c r="E58" s="334"/>
      <c r="F58" s="334"/>
      <c r="G58" s="334"/>
      <c r="H58" s="17"/>
      <c r="I58" s="17"/>
      <c r="J58" s="17"/>
      <c r="K58" s="17"/>
      <c r="L58" s="17"/>
      <c r="M58" s="334" t="s">
        <v>98</v>
      </c>
      <c r="N58" s="334"/>
      <c r="O58" s="334"/>
      <c r="P58" s="334"/>
      <c r="Q58" s="334"/>
      <c r="R58" s="334"/>
      <c r="S58" s="334"/>
      <c r="T58" s="243"/>
      <c r="U58" s="178"/>
      <c r="V58" s="3"/>
      <c r="W58" s="156"/>
      <c r="X58" s="156"/>
      <c r="Y58" s="156"/>
      <c r="Z58" s="156"/>
      <c r="AA58" s="156"/>
      <c r="AB58" s="156"/>
      <c r="AC58" s="156"/>
      <c r="AD58" s="156"/>
    </row>
    <row r="59" spans="1:30" ht="10.5" customHeight="1">
      <c r="A59" s="176"/>
      <c r="B59" s="333" t="s">
        <v>42</v>
      </c>
      <c r="C59" s="333"/>
      <c r="D59" s="333"/>
      <c r="E59" s="333"/>
      <c r="F59" s="333"/>
      <c r="G59" s="333"/>
      <c r="H59" s="9"/>
      <c r="I59" s="9"/>
      <c r="J59" s="9"/>
      <c r="K59" s="15"/>
      <c r="L59" s="15"/>
      <c r="M59" s="333" t="s">
        <v>42</v>
      </c>
      <c r="N59" s="333"/>
      <c r="O59" s="333"/>
      <c r="P59" s="333"/>
      <c r="Q59" s="333"/>
      <c r="R59" s="333"/>
      <c r="S59" s="333"/>
      <c r="T59" s="15"/>
      <c r="U59" s="177"/>
      <c r="V59" s="3"/>
      <c r="W59" s="156"/>
      <c r="X59" s="156"/>
      <c r="Y59" s="156"/>
      <c r="Z59" s="156"/>
      <c r="AA59" s="156"/>
      <c r="AB59" s="156"/>
      <c r="AC59" s="156"/>
      <c r="AD59" s="156"/>
    </row>
    <row r="60" spans="1:32" s="3" customFormat="1" ht="4.5" customHeight="1">
      <c r="A60" s="44"/>
      <c r="B60" s="45"/>
      <c r="C60" s="45"/>
      <c r="D60" s="45"/>
      <c r="E60" s="45"/>
      <c r="F60" s="45"/>
      <c r="G60" s="45"/>
      <c r="H60" s="46"/>
      <c r="I60" s="46"/>
      <c r="J60" s="46"/>
      <c r="K60" s="47"/>
      <c r="L60" s="46"/>
      <c r="M60" s="45"/>
      <c r="N60" s="45"/>
      <c r="O60" s="45"/>
      <c r="P60" s="45"/>
      <c r="Q60" s="45"/>
      <c r="R60" s="45"/>
      <c r="S60" s="46"/>
      <c r="T60" s="46"/>
      <c r="U60" s="48"/>
      <c r="W60" s="156"/>
      <c r="X60" s="156"/>
      <c r="Y60" s="156"/>
      <c r="Z60" s="156"/>
      <c r="AA60" s="156"/>
      <c r="AB60" s="156"/>
      <c r="AC60" s="156"/>
      <c r="AD60" s="156"/>
      <c r="AE60" s="136"/>
      <c r="AF60" s="199"/>
    </row>
  </sheetData>
  <sheetProtection password="DB27" sheet="1" selectLockedCells="1"/>
  <mergeCells count="66">
    <mergeCell ref="B33:F33"/>
    <mergeCell ref="B34:F34"/>
    <mergeCell ref="K26:Q26"/>
    <mergeCell ref="A26:F26"/>
    <mergeCell ref="A27:F27"/>
    <mergeCell ref="K27:Q27"/>
    <mergeCell ref="L30:U30"/>
    <mergeCell ref="O12:P12"/>
    <mergeCell ref="L18:Q18"/>
    <mergeCell ref="B21:F21"/>
    <mergeCell ref="L23:Q23"/>
    <mergeCell ref="B23:F23"/>
    <mergeCell ref="B22:F22"/>
    <mergeCell ref="B20:F20"/>
    <mergeCell ref="B19:F19"/>
    <mergeCell ref="L21:Q21"/>
    <mergeCell ref="L22:Q22"/>
    <mergeCell ref="A54:U54"/>
    <mergeCell ref="A53:U53"/>
    <mergeCell ref="B36:F36"/>
    <mergeCell ref="B37:F37"/>
    <mergeCell ref="M48:N48"/>
    <mergeCell ref="M49:N49"/>
    <mergeCell ref="M50:N50"/>
    <mergeCell ref="O48:P48"/>
    <mergeCell ref="O49:P49"/>
    <mergeCell ref="K41:Q41"/>
    <mergeCell ref="L19:Q19"/>
    <mergeCell ref="L20:Q20"/>
    <mergeCell ref="M46:N46"/>
    <mergeCell ref="M47:N47"/>
    <mergeCell ref="O47:P47"/>
    <mergeCell ref="O46:P46"/>
    <mergeCell ref="K42:Q42"/>
    <mergeCell ref="L33:Q33"/>
    <mergeCell ref="L34:Q34"/>
    <mergeCell ref="L15:U15"/>
    <mergeCell ref="L38:Q38"/>
    <mergeCell ref="L37:Q37"/>
    <mergeCell ref="A45:U45"/>
    <mergeCell ref="A42:F42"/>
    <mergeCell ref="A41:F41"/>
    <mergeCell ref="B15:J15"/>
    <mergeCell ref="B30:J30"/>
    <mergeCell ref="B18:F18"/>
    <mergeCell ref="B38:F38"/>
    <mergeCell ref="B59:G59"/>
    <mergeCell ref="M58:S58"/>
    <mergeCell ref="M59:S59"/>
    <mergeCell ref="L35:Q35"/>
    <mergeCell ref="L36:Q36"/>
    <mergeCell ref="B58:G58"/>
    <mergeCell ref="C52:U52"/>
    <mergeCell ref="A56:U56"/>
    <mergeCell ref="A55:U55"/>
    <mergeCell ref="O50:P50"/>
    <mergeCell ref="B35:F35"/>
    <mergeCell ref="A1:D5"/>
    <mergeCell ref="S10:U10"/>
    <mergeCell ref="S11:U12"/>
    <mergeCell ref="C12:H12"/>
    <mergeCell ref="B10:K10"/>
    <mergeCell ref="E1:M2"/>
    <mergeCell ref="E3:M4"/>
    <mergeCell ref="E6:M7"/>
    <mergeCell ref="O10:P10"/>
  </mergeCells>
  <conditionalFormatting sqref="T19:T23 I34:I38 I19:I23 T34:T38">
    <cfRule type="expression" priority="5" dxfId="6" stopIfTrue="1">
      <formula>I19=$Z$45</formula>
    </cfRule>
  </conditionalFormatting>
  <conditionalFormatting sqref="U33:U38 J19:J23 J33:J38 U19:U23">
    <cfRule type="expression" priority="6" dxfId="4" stopIfTrue="1">
      <formula>J19=$Z$45</formula>
    </cfRule>
  </conditionalFormatting>
  <conditionalFormatting sqref="S39:U39 H39:J39 S24:U24 H24:J24">
    <cfRule type="expression" priority="7" dxfId="4" stopIfTrue="1">
      <formula>$AF24=$AF$41</formula>
    </cfRule>
  </conditionalFormatting>
  <conditionalFormatting sqref="I33 I18 T18 T33">
    <cfRule type="expression" priority="8" dxfId="6" stopIfTrue="1">
      <formula>I18=$Z$45</formula>
    </cfRule>
  </conditionalFormatting>
  <conditionalFormatting sqref="J18 U18">
    <cfRule type="expression" priority="9" dxfId="4" stopIfTrue="1">
      <formula>J18=$Z$45</formula>
    </cfRule>
  </conditionalFormatting>
  <conditionalFormatting sqref="H33:H38 S33:S38 H18:H23 S18:S23">
    <cfRule type="expression" priority="10" dxfId="4" stopIfTrue="1">
      <formula>J18=$Z$45</formula>
    </cfRule>
  </conditionalFormatting>
  <conditionalFormatting sqref="S24:U24">
    <cfRule type="expression" priority="4" dxfId="0" stopIfTrue="1">
      <formula>$AF$41=0</formula>
    </cfRule>
  </conditionalFormatting>
  <conditionalFormatting sqref="H24:J24">
    <cfRule type="expression" priority="3" dxfId="0" stopIfTrue="1">
      <formula>$AF$41=0</formula>
    </cfRule>
  </conditionalFormatting>
  <conditionalFormatting sqref="S39:U39">
    <cfRule type="expression" priority="2" dxfId="0" stopIfTrue="1">
      <formula>$AF$41=0</formula>
    </cfRule>
  </conditionalFormatting>
  <conditionalFormatting sqref="H39:J39">
    <cfRule type="expression" priority="1" dxfId="0" stopIfTrue="1">
      <formula>$AF$41=0</formula>
    </cfRule>
  </conditionalFormatting>
  <dataValidations count="19">
    <dataValidation allowBlank="1" showInputMessage="1" showErrorMessage="1" promptTitle="A C H T U N G !!!" prompt="Bitte keine manuellen Eingaben machen!&#10;Tabelle wird durch Makros beschrieben!&#10;Wie? In der Menüleiste unter &quot;Kegelfunktionen&quot;. " sqref="AF36"/>
    <dataValidation allowBlank="1" showErrorMessage="1" sqref="P7:P8"/>
    <dataValidation type="whole" allowBlank="1" showInputMessage="1" showErrorMessage="1" promptTitle="Eingabe der Spiel-Nr." prompt="Min.  Nr. = 1&#10;Max. Nr. = 90" errorTitle="A C H T U N G !!!" error="Üngültige Spiel-Nr.!&#10;&#10;Es sind nur Werte zwischen 1 - 90 zugelassen" sqref="S1:U1">
      <formula1>1</formula1>
      <formula2>90</formula2>
    </dataValidation>
    <dataValidation allowBlank="1" showInputMessage="1" showErrorMessage="1" promptTitle="Eingabe &quot;Spielort&quot;" prompt="Stadt / Ort, ggf. Kegelbahnanlage" sqref="B10:K10"/>
    <dataValidation allowBlank="1" showErrorMessage="1" promptTitle="Eingabe des Spieldatums" prompt="Nur gültiger Datumseintrag möglich (01.01.2006 - 31.12.2020)" errorTitle="A C H T U N G !!!" error="Falscher Datumswert!" sqref="M13"/>
    <dataValidation allowBlank="1" sqref="A28:A32 G31:I31 Q12:R12 C28:G29 S25:U29 F31:F32 A25:A26 C31:E31 A1 H25:K29 B28:B31 C25:G25 E8:M9 J31:L32 U31:U32 L28:R29 I5:L5 E1 U8:U9 E5:E6 S8:T8 A6:D9 E3 N5:O9 B14:U14 M31:T31 L25:R25 T9 S9:S11"/>
    <dataValidation type="whole" allowBlank="1" showInputMessage="1" showErrorMessage="1" promptTitle="Eingabe der Spielnummer" prompt="Nur Eingaben von 1 - 4 möglich!" errorTitle="A C H T U N G !!!" error="Falsche Spielnummer!" sqref="N12:P12">
      <formula1>1</formula1>
      <formula2>4</formula2>
    </dataValidation>
    <dataValidation allowBlank="1" promptTitle="Eingabe &quot;Spielort&quot;" prompt="Stadt / Ort, ggf. Kegelbahnanlage" sqref="B12 K12:L12"/>
    <dataValidation allowBlank="1" promptTitle="Eingabe der Spiel-Nr." prompt="Min.  Nr. = 1&#10;Max. Nr. = 90" errorTitle="A C H T U N G !!!" error="Üngültige Spiel-Nr.!&#10;&#10;Es sind nur Werte zwischen 1 - 90 zugelassen" sqref="S13:U13"/>
    <dataValidation allowBlank="1" errorTitle="A C H T U N G !!!" error="G l e i c h e   H o l z z a h l e n !&#10;&#10;Bitte dem höheren ZWP eine entsprechende Kommastelle hinzufügen (gleiche Holzzahl 800 z.B. 800,1)" sqref="K18:L23 A33:B38 A18:B23 K33:L38 U19:U23 S19:S23 S34:S38 U34:U38"/>
    <dataValidation allowBlank="1" showInputMessage="1" showErrorMessage="1" promptTitle="Automatisches Ausfüllen!" prompt="Diese Feld wird bei Eintrag der Clubnamen automatisch ausgefüllt." sqref="A47:A50"/>
    <dataValidation allowBlank="1" showInputMessage="1" showErrorMessage="1" promptTitle="Automatischer Eintrag!" prompt="Dieses Feld wird automatisch berechnet!" sqref="C24 C39 M39 H39:J39 S39:U39 S24:U24 M24:O24 H24:J24"/>
    <dataValidation allowBlank="1" showInputMessage="1" showErrorMessage="1" promptTitle="Automatischer Eintrag!" prompt="Dieses Feld wird automatisch berechnet!&#10;&#10;Ergebnis wird nur angezeigt, wenn Spieltag eingetragen wurde!" sqref="K47:L50 U47:U50 S47:S50"/>
    <dataValidation allowBlank="1" showInputMessage="1" showErrorMessage="1" promptTitle="Numerisches Feld" prompt="Eingabe der Zahlen 1 - 4 möglich!" errorTitle="A c h t u n g !!!" error="Keine Zahl zwischen 1 - 4 !" sqref="T47:T50"/>
    <dataValidation type="date" allowBlank="1" showInputMessage="1" showErrorMessage="1" promptTitle="Eingabe &quot;Datum des Spiels&quot;" prompt="Eingabeformat: &quot;TT.MM.JJJJ&quot;" sqref="C12:J12">
      <formula1>40179</formula1>
      <formula2>44196</formula2>
    </dataValidation>
    <dataValidation type="custom" allowBlank="1" showInputMessage="1" errorTitle="ACHTUNG !!!" error="G l e i c h e   H o l z z a h l e n !&#10;&#10;Bitte dem höheren Räumergebnis eine entsprechende Kommastelle hinzufügen (gleiche Holzzahl 800 z.B. 800,1)" sqref="H23:I23 H38:I38 T23 T38">
      <formula1>H23&lt;&gt;$Z$45</formula1>
    </dataValidation>
    <dataValidation type="whole" allowBlank="1" showInputMessage="1" showErrorMessage="1" promptTitle="Numerisches Feld" prompt="Eingabe der Zahlen 0 - 4 möglich!" errorTitle="A c h t u n g !!!" error="Keine Zahl zwischen 1 - 4 !" sqref="F47:J50">
      <formula1>0</formula1>
      <formula2>4</formula2>
    </dataValidation>
    <dataValidation type="whole" allowBlank="1" showInputMessage="1" showErrorMessage="1" promptTitle="Numerisches Feld" prompt="Eingabe der Zahlen 0 - 129 möglich!" errorTitle="A c h t u n g !!!" error="Die Eingabe ist keine Zahl zwischen 0 - 129 !" sqref="M47:R50">
      <formula1>0</formula1>
      <formula2>129</formula2>
    </dataValidation>
    <dataValidation allowBlank="1" showErrorMessage="1" sqref="P2:P5"/>
  </dataValidations>
  <printOptions horizontalCentered="1"/>
  <pageMargins left="0.7874015748031497" right="0.3937007874015748" top="0.5905511811023623" bottom="0.5905511811023623" header="0.2362204724409449" footer="0.3937007874015748"/>
  <pageSetup fitToHeight="1" fitToWidth="1" horizontalDpi="300" verticalDpi="300" orientation="portrait" paperSize="9" scale="69" r:id="rId2"/>
  <headerFooter alignWithMargins="0">
    <oddFooter>&amp;L&amp;8Dokument erstellt: &amp;"Arial,Fett Kursiv"Klaus Panthel / Walter Adolph Sektionssportwart&amp;CSpB m G&amp;R&amp;8Stand:&amp;"Arial,Kursiv" &amp;"Arial,Fett Kursiv"Januar 2016</oddFooter>
  </headerFooter>
  <drawing r:id="rId1"/>
</worksheet>
</file>

<file path=xl/worksheets/sheet3.xml><?xml version="1.0" encoding="utf-8"?>
<worksheet xmlns="http://schemas.openxmlformats.org/spreadsheetml/2006/main" xmlns:r="http://schemas.openxmlformats.org/officeDocument/2006/relationships">
  <sheetPr codeName="Hilfe"/>
  <dimension ref="A1:E20"/>
  <sheetViews>
    <sheetView zoomScalePageLayoutView="0" workbookViewId="0" topLeftCell="A1">
      <selection activeCell="H19" sqref="H19"/>
    </sheetView>
  </sheetViews>
  <sheetFormatPr defaultColWidth="11.421875" defaultRowHeight="12.75"/>
  <cols>
    <col min="1" max="1" width="3.57421875" style="21" customWidth="1"/>
    <col min="2" max="2" width="24.57421875" style="22" customWidth="1"/>
    <col min="3" max="3" width="48.7109375" style="22" customWidth="1"/>
    <col min="4" max="4" width="58.8515625" style="22" customWidth="1"/>
    <col min="5" max="5" width="11.421875" style="21" customWidth="1"/>
  </cols>
  <sheetData>
    <row r="1" spans="1:4" ht="30">
      <c r="A1" s="365" t="s">
        <v>44</v>
      </c>
      <c r="B1" s="366"/>
      <c r="C1" s="366"/>
      <c r="D1" s="367"/>
    </row>
    <row r="2" spans="1:4" ht="12.75">
      <c r="A2" s="30"/>
      <c r="B2" s="32" t="s">
        <v>16</v>
      </c>
      <c r="C2" s="32" t="s">
        <v>17</v>
      </c>
      <c r="D2" s="33" t="s">
        <v>24</v>
      </c>
    </row>
    <row r="3" spans="1:4" ht="206.25" customHeight="1">
      <c r="A3" s="34">
        <f>ROW()-2</f>
        <v>1</v>
      </c>
      <c r="B3" s="35" t="s">
        <v>19</v>
      </c>
      <c r="C3" s="363" t="s">
        <v>78</v>
      </c>
      <c r="D3" s="364"/>
    </row>
    <row r="4" spans="1:5" ht="51">
      <c r="A4" s="26">
        <f aca="true" t="shared" si="0" ref="A4:A14">ROW()-2</f>
        <v>2</v>
      </c>
      <c r="B4" s="24" t="s">
        <v>4</v>
      </c>
      <c r="C4" s="24" t="s">
        <v>5</v>
      </c>
      <c r="D4" s="25" t="s">
        <v>0</v>
      </c>
      <c r="E4" s="19"/>
    </row>
    <row r="5" spans="1:5" ht="51">
      <c r="A5" s="26">
        <f t="shared" si="0"/>
        <v>3</v>
      </c>
      <c r="B5" s="24" t="s">
        <v>6</v>
      </c>
      <c r="C5" s="24" t="s">
        <v>7</v>
      </c>
      <c r="D5" s="25"/>
      <c r="E5" s="19"/>
    </row>
    <row r="6" spans="1:5" ht="89.25">
      <c r="A6" s="26">
        <f t="shared" si="0"/>
        <v>4</v>
      </c>
      <c r="B6" s="24" t="s">
        <v>80</v>
      </c>
      <c r="C6" s="24" t="s">
        <v>102</v>
      </c>
      <c r="D6" s="25"/>
      <c r="E6" s="19"/>
    </row>
    <row r="7" spans="1:5" ht="63.75">
      <c r="A7" s="26">
        <f t="shared" si="0"/>
        <v>5</v>
      </c>
      <c r="B7" s="24" t="s">
        <v>15</v>
      </c>
      <c r="C7" s="24" t="s">
        <v>27</v>
      </c>
      <c r="D7" s="25" t="s">
        <v>0</v>
      </c>
      <c r="E7" s="19"/>
    </row>
    <row r="8" spans="1:5" ht="63.75">
      <c r="A8" s="31">
        <f t="shared" si="0"/>
        <v>6</v>
      </c>
      <c r="B8" s="24" t="s">
        <v>45</v>
      </c>
      <c r="C8" s="24" t="s">
        <v>46</v>
      </c>
      <c r="D8" s="25" t="s">
        <v>18</v>
      </c>
      <c r="E8" s="19"/>
    </row>
    <row r="9" spans="1:5" ht="38.25">
      <c r="A9" s="31">
        <f t="shared" si="0"/>
        <v>7</v>
      </c>
      <c r="B9" s="24" t="s">
        <v>20</v>
      </c>
      <c r="C9" s="24" t="s">
        <v>28</v>
      </c>
      <c r="D9" s="25" t="s">
        <v>21</v>
      </c>
      <c r="E9" s="20"/>
    </row>
    <row r="10" spans="1:5" ht="68.25" customHeight="1">
      <c r="A10" s="31">
        <f t="shared" si="0"/>
        <v>8</v>
      </c>
      <c r="B10" s="24" t="s">
        <v>22</v>
      </c>
      <c r="C10" s="24" t="s">
        <v>47</v>
      </c>
      <c r="D10" s="25" t="s">
        <v>23</v>
      </c>
      <c r="E10" s="19"/>
    </row>
    <row r="11" spans="1:5" ht="63.75">
      <c r="A11" s="31">
        <f t="shared" si="0"/>
        <v>9</v>
      </c>
      <c r="B11" s="24" t="s">
        <v>1</v>
      </c>
      <c r="C11" s="24" t="s">
        <v>2</v>
      </c>
      <c r="D11" s="25"/>
      <c r="E11" s="19"/>
    </row>
    <row r="12" spans="1:5" ht="25.5">
      <c r="A12" s="31">
        <v>7</v>
      </c>
      <c r="B12" s="24" t="s">
        <v>8</v>
      </c>
      <c r="C12" s="265" t="s">
        <v>103</v>
      </c>
      <c r="D12" s="232"/>
      <c r="E12" s="19"/>
    </row>
    <row r="13" spans="1:5" ht="102">
      <c r="A13" s="31">
        <f t="shared" si="0"/>
        <v>11</v>
      </c>
      <c r="B13" s="24" t="s">
        <v>25</v>
      </c>
      <c r="C13" s="24" t="s">
        <v>48</v>
      </c>
      <c r="D13" s="25" t="s">
        <v>26</v>
      </c>
      <c r="E13" s="19"/>
    </row>
    <row r="14" spans="1:5" ht="90" thickBot="1">
      <c r="A14" s="27">
        <f t="shared" si="0"/>
        <v>12</v>
      </c>
      <c r="B14" s="28" t="s">
        <v>29</v>
      </c>
      <c r="C14" s="28" t="s">
        <v>101</v>
      </c>
      <c r="D14" s="29"/>
      <c r="E14" s="19"/>
    </row>
    <row r="15" spans="1:5" ht="12.75">
      <c r="A15" s="23"/>
      <c r="E15" s="19"/>
    </row>
    <row r="16" spans="1:5" ht="12.75">
      <c r="A16" s="23"/>
      <c r="E16" s="18"/>
    </row>
    <row r="17" ht="12.75">
      <c r="E17" s="19"/>
    </row>
    <row r="18" ht="12.75">
      <c r="E18" s="19"/>
    </row>
    <row r="19" ht="12.75">
      <c r="E19" s="19"/>
    </row>
    <row r="20" ht="12.75">
      <c r="E20" s="19"/>
    </row>
  </sheetData>
  <sheetProtection password="DB27" sheet="1"/>
  <mergeCells count="2">
    <mergeCell ref="C3:D3"/>
    <mergeCell ref="A1:D1"/>
  </mergeCells>
  <printOptions horizontalCentered="1"/>
  <pageMargins left="0.5905511811023623" right="0.5905511811023623" top="0.5905511811023623" bottom="0.787401574803149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Spielbericht Bundesliga</dc:title>
  <dc:subject/>
  <dc:creator>Klaus Panthel; Walter Adolph</dc:creator>
  <cp:keywords/>
  <dc:description/>
  <cp:lastModifiedBy>Walter</cp:lastModifiedBy>
  <cp:lastPrinted>2017-08-27T15:47:50Z</cp:lastPrinted>
  <dcterms:created xsi:type="dcterms:W3CDTF">2003-12-23T19:47:25Z</dcterms:created>
  <dcterms:modified xsi:type="dcterms:W3CDTF">2023-02-01T18:48:03Z</dcterms:modified>
  <cp:category/>
  <cp:version/>
  <cp:contentType/>
  <cp:contentStatus/>
</cp:coreProperties>
</file>